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5" yWindow="360" windowWidth="12105" windowHeight="10935" tabRatio="729" activeTab="0"/>
  </bookViews>
  <sheets>
    <sheet name="Eingabe 1 - Eisarena" sheetId="1" r:id="rId1"/>
    <sheet name="Eingabe 2 - Eisarena" sheetId="2" r:id="rId2"/>
    <sheet name="Aufmaße - Eisarena" sheetId="3" r:id="rId3"/>
    <sheet name="Teilergebnisse - Eisarena" sheetId="4" r:id="rId4"/>
    <sheet name="Angebotsblatt - Eisarena" sheetId="5" r:id="rId5"/>
    <sheet name="Tabelle1" sheetId="6" state="hidden" r:id="rId6"/>
  </sheets>
  <definedNames>
    <definedName name="_xlnm.Print_Area" localSheetId="2">'Aufmaße - Eisarena'!$A$1:$N$90</definedName>
    <definedName name="_xlnm.Print_Area" localSheetId="1">'Eingabe 2 - Eisarena'!$A$1:$V$72</definedName>
    <definedName name="_xlnm.Print_Titles" localSheetId="2">'Aufmaße - Eisarena'!$4:$13</definedName>
  </definedNames>
  <calcPr fullCalcOnLoad="1"/>
</workbook>
</file>

<file path=xl/sharedStrings.xml><?xml version="1.0" encoding="utf-8"?>
<sst xmlns="http://schemas.openxmlformats.org/spreadsheetml/2006/main" count="622" uniqueCount="295">
  <si>
    <t>Reinigungsauftrag / Pflegekategorie (Raumart)</t>
  </si>
  <si>
    <t>Raum-
Nr.</t>
  </si>
  <si>
    <t>Raumnutzung
(tatsächliche Nutzung)</t>
  </si>
  <si>
    <t>Fenster
Typ</t>
  </si>
  <si>
    <t>Raum-
fäche</t>
  </si>
  <si>
    <t>Fußboden
(Art)</t>
  </si>
  <si>
    <t>in m²</t>
  </si>
  <si>
    <t>Flur</t>
  </si>
  <si>
    <t>0.09</t>
  </si>
  <si>
    <t>JA</t>
  </si>
  <si>
    <t>Unterhaltsreinigung</t>
  </si>
  <si>
    <t>Nr.:</t>
  </si>
  <si>
    <t>Kurzbezeichnung</t>
  </si>
  <si>
    <t>pro Jahr</t>
  </si>
  <si>
    <t>in m² / Std.</t>
  </si>
  <si>
    <t xml:space="preserve">ACHTUNG </t>
  </si>
  <si>
    <t>in Std. (dezimal)</t>
  </si>
  <si>
    <t>SUMME</t>
  </si>
  <si>
    <t>Stunden-
verrechnungs
satz</t>
  </si>
  <si>
    <t>in EURO (Netto)</t>
  </si>
  <si>
    <t>Jahrespreis</t>
  </si>
  <si>
    <t>Grundreinigung</t>
  </si>
  <si>
    <t>Eingabe Richtleistung 
(1 x Grundreinigung))</t>
  </si>
  <si>
    <t>Leistungs-
stunden
( 1 x Grund-
reinigung)</t>
  </si>
  <si>
    <t>Gesamtpreis 
1 x Grund-
reinigung</t>
  </si>
  <si>
    <t>Jahrespreis
Grund-
reinigung</t>
  </si>
  <si>
    <t>(Wochenbetrachtung)</t>
  </si>
  <si>
    <t>Nr.</t>
  </si>
  <si>
    <t>Std.-Satz</t>
  </si>
  <si>
    <t>Eingaben für Unterhaltsreinigung / Regelleistung</t>
  </si>
  <si>
    <t>ACHTUNG
bei mehrfacher Reinigung 
pro Woche auch mehrfachen 
Zeitaufwand beachten, 
bei längeren Zyklen 
(z.Bsp. 1 x im Quartal)
entsprechend 
anteilig in der Woche</t>
  </si>
  <si>
    <t>anzuwendender 
Stunden-
verrechnungssatz</t>
  </si>
  <si>
    <t>Eingabe Richtleistungen und Zuweisung der Stundenverrechnungssätze</t>
  </si>
  <si>
    <t>Stunden-
verrechnungssatz</t>
  </si>
  <si>
    <t>Betrag 
in Euro (Netto)</t>
  </si>
  <si>
    <t>Kalkulation 
beigefügt in 
Angebots-
anlage-Nr.</t>
  </si>
  <si>
    <t>Leistungs-
gruppe</t>
  </si>
  <si>
    <t>Anzahl der jährl.
Leistungswochen</t>
  </si>
  <si>
    <t>Erläuterung</t>
  </si>
  <si>
    <t>Anzahl der Grund-
reinigungen pro Jahr</t>
  </si>
  <si>
    <t>kalkuliertes 
Leistungsende:</t>
  </si>
  <si>
    <t>kalkulierter 
Leistungsbeginn:</t>
  </si>
  <si>
    <t>in Monaten</t>
  </si>
  <si>
    <t>in Jahren (dezimal)</t>
  </si>
  <si>
    <t>Gesamtleistungszeitraum
Unterhaltsreinigung</t>
  </si>
  <si>
    <t>(Einmalleistungs-
betrachtung)</t>
  </si>
  <si>
    <t>kurz:</t>
  </si>
  <si>
    <t>Erfassung - Raumart / Raumnutzung / Leistungflächen</t>
  </si>
  <si>
    <t>Auftrags-
bestandteil 
(JA/NEIN)</t>
  </si>
  <si>
    <t>Anzahl der jährlichen Reinigungszyklen / Leistungswochen</t>
  </si>
  <si>
    <t>Anzahl der jährlichen Grundreinigungen</t>
  </si>
  <si>
    <t>Gesamtleistungszeitraum (Kalkulationsgrundlage)</t>
  </si>
  <si>
    <t>mit</t>
  </si>
  <si>
    <t>Angebotspreis</t>
  </si>
  <si>
    <t>Eingabe Stundenverrechnungssätze und Anzahl</t>
  </si>
  <si>
    <t>der jährlichen Reinigungszyklen / Leistungswochen</t>
  </si>
  <si>
    <t>" Excel-Eingabefelder "</t>
  </si>
  <si>
    <t>" Excel - Eingabefelder "</t>
  </si>
  <si>
    <t>keine Zuweisung</t>
  </si>
  <si>
    <t>Fehler</t>
  </si>
  <si>
    <t>Eisarena Weißwasser/O.L. -
Foyer, Mundloch, Flur, Gästekabinen</t>
  </si>
  <si>
    <t>Foyer, Mundloch, Flur, Gästekabinen</t>
  </si>
  <si>
    <t>Eisarena Weißwasser/O.L. -
Duschen, WC´s, Sanitärvorräume</t>
  </si>
  <si>
    <t>Eisarena Weißwasser/O.L. -
Büroräume</t>
  </si>
  <si>
    <t>Büroräume</t>
  </si>
  <si>
    <t>Eisarena Weißwasser/O.L. -
Flure, Umkleide</t>
  </si>
  <si>
    <t>Flure, Umkleide</t>
  </si>
  <si>
    <t>Eisarena Weißwasser/O.L. -
Kabinen Schiedsrichter</t>
  </si>
  <si>
    <t>Kabinen Schiedsrichter</t>
  </si>
  <si>
    <t>Eisarena Weißwasser/O.L. -
Spielfeld</t>
  </si>
  <si>
    <t>Spielfeld</t>
  </si>
  <si>
    <t>Eisarena Weißwasser/O.L. -
Traditionsraum, Umgriff, Tribüne, Tische</t>
  </si>
  <si>
    <t>Traditionsraum, Umgriff, Tribüne, Tische</t>
  </si>
  <si>
    <t>Eisarena Weißwasser/O.L. -
Duschen, WC´s (Personal)</t>
  </si>
  <si>
    <t>Duschen, WC´s (Personal)</t>
  </si>
  <si>
    <t>Eisarena Weißwasser/O.L. -
Sanitärräume (öffentl. Spielbetrieb)</t>
  </si>
  <si>
    <t>Sanitärräume (öffentl. Spielbetrieb)</t>
  </si>
  <si>
    <t>Sanitärräume (Sportbereich)</t>
  </si>
  <si>
    <t>Kalkulations-
grundlage</t>
  </si>
  <si>
    <t>á</t>
  </si>
  <si>
    <t>Tage</t>
  </si>
  <si>
    <t>=</t>
  </si>
  <si>
    <t>Wochen</t>
  </si>
  <si>
    <t>Tage pro Jahr</t>
  </si>
  <si>
    <t>Zusatz-reinigungen</t>
  </si>
  <si>
    <t>Eingaben für Unterhaltsreinigung / Zusatzreinigungen</t>
  </si>
  <si>
    <t>Richtleisung</t>
  </si>
  <si>
    <t>in € /Std.</t>
  </si>
  <si>
    <t>(Netto)</t>
  </si>
  <si>
    <t>Eingaben für Grundreinigungen</t>
  </si>
  <si>
    <t>Grundreinigungen</t>
  </si>
  <si>
    <r>
      <rPr>
        <b/>
        <sz val="28"/>
        <color indexed="8"/>
        <rFont val="Calibri"/>
        <family val="2"/>
      </rPr>
      <t>Reinigungsart / -kategorie</t>
    </r>
    <r>
      <rPr>
        <b/>
        <sz val="16"/>
        <color indexed="8"/>
        <rFont val="Calibri"/>
        <family val="2"/>
      </rPr>
      <t xml:space="preserve">
</t>
    </r>
    <r>
      <rPr>
        <b/>
        <sz val="22"/>
        <color indexed="8"/>
        <rFont val="Calibri"/>
        <family val="2"/>
      </rPr>
      <t xml:space="preserve">Raumart / Reinigungsart / Leistungsart
</t>
    </r>
  </si>
  <si>
    <t>Anzahl der jährl.
Reinigungen</t>
  </si>
  <si>
    <t>Anzahl Zusatzreinigungen vor EHC-Spielen</t>
  </si>
  <si>
    <t>Spielfeld:</t>
  </si>
  <si>
    <t>Gesamtobjekt:</t>
  </si>
  <si>
    <t>(voraussichtliche 
Leistungstage 
bzw. Leistungs-
wochen pro Jahr)</t>
  </si>
  <si>
    <t>Kalkulationsgrundlage</t>
  </si>
  <si>
    <t>(zu kalkulierende  
Zusatzreinigungen 
pro Jahr, die tat-
sächliche Anzahl 
ist vom EHC-Spiel-betrieb abhängig 
und kann sehr stark abweichen)</t>
  </si>
  <si>
    <t>Anzahl 
der Reini-
gungs-
durch-
gänge 
pro Jahr</t>
  </si>
  <si>
    <t>0.008</t>
  </si>
  <si>
    <t>Foyer</t>
  </si>
  <si>
    <t>0.007</t>
  </si>
  <si>
    <t>Mundloch Mitte</t>
  </si>
  <si>
    <t>0.013</t>
  </si>
  <si>
    <t>Flur Gästekabinen</t>
  </si>
  <si>
    <t>0.026</t>
  </si>
  <si>
    <t>Flur Mundloch Verwaltung</t>
  </si>
  <si>
    <t>0.019</t>
  </si>
  <si>
    <t>Gästekabine 1</t>
  </si>
  <si>
    <t>0.021</t>
  </si>
  <si>
    <t>Gästekabine 2</t>
  </si>
  <si>
    <t>0.023</t>
  </si>
  <si>
    <t>Gästekabine 3</t>
  </si>
  <si>
    <t>0.020</t>
  </si>
  <si>
    <t>Dusche Gästekabine</t>
  </si>
  <si>
    <t>0.022</t>
  </si>
  <si>
    <t>0.020.1</t>
  </si>
  <si>
    <t>WC Gästekabine</t>
  </si>
  <si>
    <t>0.022.2</t>
  </si>
  <si>
    <t>0.022.3</t>
  </si>
  <si>
    <t xml:space="preserve">WC Damen Mundloch </t>
  </si>
  <si>
    <t>0.011</t>
  </si>
  <si>
    <t>WC Herren Mundloch</t>
  </si>
  <si>
    <t>0.010</t>
  </si>
  <si>
    <t>Behinderten WC Mundloch</t>
  </si>
  <si>
    <t>0.020.2</t>
  </si>
  <si>
    <t>Sanitär Vorraum Gästekabine</t>
  </si>
  <si>
    <t>0.022.1</t>
  </si>
  <si>
    <t>0.022.4</t>
  </si>
  <si>
    <t>0.09.1</t>
  </si>
  <si>
    <t xml:space="preserve">Vorraum WC Damen </t>
  </si>
  <si>
    <t>0.011.1</t>
  </si>
  <si>
    <t xml:space="preserve">Vorraum WC Herren </t>
  </si>
  <si>
    <t>0.029</t>
  </si>
  <si>
    <t>Büro Objektleiter</t>
  </si>
  <si>
    <t>0.041</t>
  </si>
  <si>
    <t>Büro Eismeister</t>
  </si>
  <si>
    <t>0.030</t>
  </si>
  <si>
    <t xml:space="preserve">Flur Verwaltung </t>
  </si>
  <si>
    <t>0.035.1</t>
  </si>
  <si>
    <t>Flur Eismeister</t>
  </si>
  <si>
    <t>0.040</t>
  </si>
  <si>
    <t>Umkleide Eismeister</t>
  </si>
  <si>
    <t>0.038</t>
  </si>
  <si>
    <t>Kabine Schiedsrichter</t>
  </si>
  <si>
    <t>0.039</t>
  </si>
  <si>
    <t>0.039.1</t>
  </si>
  <si>
    <t>Dusche WC Schiedsrichter</t>
  </si>
  <si>
    <t>0.040.1</t>
  </si>
  <si>
    <t>Dusche Eismeister</t>
  </si>
  <si>
    <t>0.040.2</t>
  </si>
  <si>
    <t>WC Eismeister</t>
  </si>
  <si>
    <t>ohne</t>
  </si>
  <si>
    <t>0.002</t>
  </si>
  <si>
    <t>Umgang Eisfläche</t>
  </si>
  <si>
    <t>0.005</t>
  </si>
  <si>
    <t>Mundloch Ost</t>
  </si>
  <si>
    <t>0.003</t>
  </si>
  <si>
    <t>Mundloch West</t>
  </si>
  <si>
    <t>0.005.1</t>
  </si>
  <si>
    <t xml:space="preserve">Flur Mundloch  </t>
  </si>
  <si>
    <t>0.035.2</t>
  </si>
  <si>
    <t>1.011</t>
  </si>
  <si>
    <t>Vorraum Kasse</t>
  </si>
  <si>
    <t>1.012</t>
  </si>
  <si>
    <t>Kasse</t>
  </si>
  <si>
    <t>1.014</t>
  </si>
  <si>
    <t>Flur WC West</t>
  </si>
  <si>
    <t>1.015.2</t>
  </si>
  <si>
    <t>Flur West</t>
  </si>
  <si>
    <t>1.025</t>
  </si>
  <si>
    <t>Flur WC Ost</t>
  </si>
  <si>
    <t>1.026</t>
  </si>
  <si>
    <t>Flur Ost</t>
  </si>
  <si>
    <t>1.030</t>
  </si>
  <si>
    <t>Traditionsraum</t>
  </si>
  <si>
    <t>1.029</t>
  </si>
  <si>
    <t>Gymnastikraum</t>
  </si>
  <si>
    <t>100 Polsterstühle</t>
  </si>
  <si>
    <t>25 Tische</t>
  </si>
  <si>
    <t>1.009</t>
  </si>
  <si>
    <t>Eingangsbereich</t>
  </si>
  <si>
    <t>Tribüne West</t>
  </si>
  <si>
    <t>1.006</t>
  </si>
  <si>
    <t>Umgriff West</t>
  </si>
  <si>
    <t>1.003</t>
  </si>
  <si>
    <t>Tribüne Nord</t>
  </si>
  <si>
    <t>1.007</t>
  </si>
  <si>
    <t>Umgriff Nord</t>
  </si>
  <si>
    <t>1.001</t>
  </si>
  <si>
    <t>Tribüne Süd</t>
  </si>
  <si>
    <t>1.005</t>
  </si>
  <si>
    <t>Umgriff Süd</t>
  </si>
  <si>
    <t>0.004</t>
  </si>
  <si>
    <t>Tribüne Ost</t>
  </si>
  <si>
    <t>1.008</t>
  </si>
  <si>
    <t>Umgriff Ost</t>
  </si>
  <si>
    <t>1.101</t>
  </si>
  <si>
    <t>Treppe</t>
  </si>
  <si>
    <t>1211 Sitze Tribüne</t>
  </si>
  <si>
    <t xml:space="preserve">1.015 </t>
  </si>
  <si>
    <t>WC Herren West</t>
  </si>
  <si>
    <t>1.015.1</t>
  </si>
  <si>
    <t>Vorraum WC Herren West</t>
  </si>
  <si>
    <t>1.016</t>
  </si>
  <si>
    <t>WC Damen West</t>
  </si>
  <si>
    <t>1.016.1</t>
  </si>
  <si>
    <t>Vorraum WC Damen West</t>
  </si>
  <si>
    <t>1.023</t>
  </si>
  <si>
    <t>WC Damen Ost</t>
  </si>
  <si>
    <t>1.023.1</t>
  </si>
  <si>
    <t>Vorraum WC Damen Ost</t>
  </si>
  <si>
    <t>1.024</t>
  </si>
  <si>
    <t>WC Herren Ost</t>
  </si>
  <si>
    <t>1.024.1</t>
  </si>
  <si>
    <t>Vorraum WC Herren Ost</t>
  </si>
  <si>
    <t xml:space="preserve">kalkulierte
Zusatz-
reinigungen
</t>
  </si>
  <si>
    <t>Wo-
chen</t>
  </si>
  <si>
    <t xml:space="preserve">Unterhalts-
reinigungen
(Regelleistung)
</t>
  </si>
  <si>
    <t>kalkulierter Leistungsumfang</t>
  </si>
  <si>
    <t xml:space="preserve">Grund-
reini
gungen
</t>
  </si>
  <si>
    <t>Raumart</t>
  </si>
  <si>
    <t>Unterhalts-
reinigungen</t>
  </si>
  <si>
    <t>Zusatz-
reinigungen</t>
  </si>
  <si>
    <t>Grund-
treinigungen</t>
  </si>
  <si>
    <t>Durchgänge</t>
  </si>
  <si>
    <t>Epoxidharz Bodenbeschichtung</t>
  </si>
  <si>
    <t>Schlittschuhbelag, Gummigranulat</t>
  </si>
  <si>
    <t>Beton, beschichtet</t>
  </si>
  <si>
    <t>Epoxidharz Bodenbeschichtung/ 
Sauberlauf</t>
  </si>
  <si>
    <t>Raumart / Reinigungsart / 
Leistungsart
(Kategorie)</t>
  </si>
  <si>
    <t>Tage UR Regelleistung</t>
  </si>
  <si>
    <t>kalkul.  Zusatzreinigungen</t>
  </si>
  <si>
    <t>01 bis 09</t>
  </si>
  <si>
    <t xml:space="preserve">SUMME </t>
  </si>
  <si>
    <t>bei mehrfacher Reinigung pro Woche auch mehrfachen 
Zeitaufwand beachten, bei längeren Zyklen 
entsprechend anteilig in der Woche</t>
  </si>
  <si>
    <t xml:space="preserve">wöchentliche Leistungs-
stunden
</t>
  </si>
  <si>
    <t>Einmalpreis
Zusatzreinigung</t>
  </si>
  <si>
    <t>Wochenpreis
Regelleistung</t>
  </si>
  <si>
    <t xml:space="preserve">Richtleistung aus "Eingabe 2"
(Einmalbetrachtung
Zusatzreinigung)
</t>
  </si>
  <si>
    <t xml:space="preserve">Richtleistung aus "Eingabe 2"
(Wochenbetrachtung
Regelleistung)
</t>
  </si>
  <si>
    <t xml:space="preserve">Stunden-
verrechnungs
satz
</t>
  </si>
  <si>
    <t>Leistungstage 
Unterhaltsreinigung 
(Regelleistung und Zusatzreinigung)</t>
  </si>
  <si>
    <t>sowie Anzahl 
Grundreinigungen</t>
  </si>
  <si>
    <t xml:space="preserve">Reinigungs-
fläche 
(Raumfläche)
</t>
  </si>
  <si>
    <t>Wochen Regelleistung 
(7 Leistungstage Mo.-So.)</t>
  </si>
  <si>
    <t>Leistungsstunden pro Woche zum Stundensatz</t>
  </si>
  <si>
    <t>Euro</t>
  </si>
  <si>
    <t>Euro / Std.</t>
  </si>
  <si>
    <t>Angebotspreis 
3 Jahre (Netto)</t>
  </si>
  <si>
    <t xml:space="preserve">Einmal-
leistungszeit
</t>
  </si>
  <si>
    <t>Leistungs-
stunden zum
Stundensatz</t>
  </si>
  <si>
    <t>Angebotspreis 
1 Jahr (Netto)</t>
  </si>
  <si>
    <t>Angebotspreis 
1 Wo. (Netto)</t>
  </si>
  <si>
    <t>Anzahl "kleine Zusatzreinigung"
pro Jahr (bei EHC-Spielbetrieb 
am Fr. und Ausnahmen)</t>
  </si>
  <si>
    <t>Anzahl "große Zusatzreinigung"
pro Jahr (bei EHC-Spielbetrieb 
am So. und Ausnahmen)</t>
  </si>
  <si>
    <t>RA</t>
  </si>
  <si>
    <t>kl. Zusatzreinig.</t>
  </si>
  <si>
    <t>gr. Zusatzreinig.</t>
  </si>
  <si>
    <t>1 + 2 + 5 + 6</t>
  </si>
  <si>
    <t>1 + 2</t>
  </si>
  <si>
    <t>Angebotspreis 
1 x gr. Zusatzr. 
(Netto)</t>
  </si>
  <si>
    <t>Angebotspreis 
1 x kl. Zusatzr. 
(Netto)</t>
  </si>
  <si>
    <t>Raum-
art</t>
  </si>
  <si>
    <t>Leistungsstunden zum Stundensatz      x Anzahl</t>
  </si>
  <si>
    <t>Angebotspreis 
1 x GR (Netto)</t>
  </si>
  <si>
    <t>SUMMEN  1 x Grundreinigung</t>
  </si>
  <si>
    <t xml:space="preserve">Leistungsstunden 
zum Stundensatz      </t>
  </si>
  <si>
    <t>Angebotspreis ohne Preisnachlass:</t>
  </si>
  <si>
    <t>MwSt.</t>
  </si>
  <si>
    <t>Angebotspreis mit Preisnachlass</t>
  </si>
  <si>
    <t>(NETTO) :</t>
  </si>
  <si>
    <t>(BRUTTO) :</t>
  </si>
  <si>
    <t xml:space="preserve">Verpflichtung (zusätzlicher) 
Leitungsdienst vor Ort: </t>
  </si>
  <si>
    <t>Std. pro Leistungswoche Regelleistung</t>
  </si>
  <si>
    <t>Die Angebotspreise sind in das 
Angebotsschreiben Teil 1 zu übernehmen</t>
  </si>
  <si>
    <t>Ausdruck im Format A4 empfohlen</t>
  </si>
  <si>
    <t>Angebotsblatt - Gesamtpreisbildung "Unterhalts- und Grundreinigung "Eisarena" Weißwasser/O.L."</t>
  </si>
  <si>
    <t>"Eingabefelder"</t>
  </si>
  <si>
    <t>Preisnachlass 
ohne Bedingungen in %:</t>
  </si>
  <si>
    <t>Mit Verwendung der Excel-Datei sind vom 
Bieter eigenständig Kontrollrechnungen 
durchzuführen. 
Fehler bei der Angebotsabgabe durch Verwendung des Excel-Berechnung gehen 
nicht zu Lasten der Vergabestelle. 
Es gelten die mit dem Angeboten einge-
reichten Angebotspreise.</t>
  </si>
  <si>
    <t>Gesamtpreis-
bildung für
1 Auftragsjahr</t>
  </si>
  <si>
    <t>Gesamtpreis-
bildung für
3 Auftragsjahre</t>
  </si>
  <si>
    <r>
      <rPr>
        <b/>
        <sz val="16"/>
        <color indexed="8"/>
        <rFont val="Calibri"/>
        <family val="2"/>
      </rPr>
      <t xml:space="preserve">Teilergebnisse
Eisarena Weißwasser/O.L.
</t>
    </r>
    <r>
      <rPr>
        <b/>
        <sz val="11"/>
        <color indexed="8"/>
        <rFont val="Calibri"/>
        <family val="2"/>
      </rPr>
      <t xml:space="preserve">
Raumart / 
Reinigungskategorie
</t>
    </r>
  </si>
  <si>
    <t>Unterhaltsreinigung (Regel- und Zusatzleistung)</t>
  </si>
  <si>
    <t>Aufmaße und Leistungszuweisungen - Eisarena Weißwasser/O.L.</t>
  </si>
  <si>
    <t>Anzahl</t>
  </si>
  <si>
    <t>35 Leistungswochen Regelleistung 
(Saisonbetrieb ca. 16.08. bis 15.04. Folgejahr)</t>
  </si>
  <si>
    <t>Angebotsschreiben Teil 3 von 3 (Bl. 1 von 5)</t>
  </si>
  <si>
    <t>Angebotsschreiben Teil 3 von 3 (Bl. 2 von 5)</t>
  </si>
  <si>
    <t>Angebotsschreiben Teil 3 von 3 (Bl. 3 von 5)</t>
  </si>
  <si>
    <t>Angebotsschreiben Teil 3 von 3 (Bl. 4.2. von 5)</t>
  </si>
  <si>
    <t>Angebotsschreiben Teil 3 von 3 (Bl. 4.1. von 5)</t>
  </si>
  <si>
    <t>Angebotsschreiben Teil 3 von 3 (Bl. 5 von 5)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</si>
</sst>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.0%"/>
    <numFmt numFmtId="166" formatCode="#,##0.00\ &quot;€&quot;"/>
    <numFmt numFmtId="167" formatCode="00"/>
    <numFmt numFmtId="168" formatCode="0.0000"/>
    <numFmt numFmtId="169" formatCode="0.000"/>
    <numFmt numFmtId="170" formatCode="#,##0.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28"/>
      <color indexed="9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36"/>
      <color indexed="9"/>
      <name val="Calibri"/>
      <family val="2"/>
    </font>
    <font>
      <sz val="36"/>
      <color indexed="8"/>
      <name val="Calibri"/>
      <family val="2"/>
    </font>
    <font>
      <b/>
      <sz val="24"/>
      <color indexed="9"/>
      <name val="Calibri"/>
      <family val="2"/>
    </font>
    <font>
      <sz val="24"/>
      <color indexed="8"/>
      <name val="Calibri"/>
      <family val="2"/>
    </font>
    <font>
      <b/>
      <u val="single"/>
      <sz val="28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9"/>
      <name val="Calibri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sz val="24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28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0"/>
      <color theme="0"/>
      <name val="Calibri"/>
      <family val="2"/>
    </font>
    <font>
      <sz val="24"/>
      <color theme="1"/>
      <name val="Calibri"/>
      <family val="2"/>
    </font>
    <font>
      <b/>
      <sz val="36"/>
      <color theme="0"/>
      <name val="Calibri"/>
      <family val="2"/>
    </font>
    <font>
      <sz val="36"/>
      <color theme="1"/>
      <name val="Calibri"/>
      <family val="2"/>
    </font>
    <font>
      <b/>
      <sz val="24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1"/>
      <name val="Calibri"/>
      <family val="2"/>
    </font>
    <font>
      <b/>
      <sz val="28"/>
      <color theme="0"/>
      <name val="Calibri"/>
      <family val="2"/>
    </font>
    <font>
      <b/>
      <sz val="22"/>
      <color theme="0"/>
      <name val="Calibri"/>
      <family val="2"/>
    </font>
    <font>
      <b/>
      <u val="single"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sz val="24"/>
      <color theme="0"/>
      <name val="Calibri"/>
      <family val="2"/>
    </font>
    <font>
      <b/>
      <sz val="18"/>
      <color theme="0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rgb="FFC5FFDF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hair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ck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medium"/>
      <bottom/>
    </border>
    <border>
      <left/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/>
      <top style="thick"/>
      <bottom/>
    </border>
    <border>
      <left style="medium"/>
      <right style="medium"/>
      <top style="thin"/>
      <bottom style="thick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ck"/>
      <right style="medium"/>
      <top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ck"/>
      <right/>
      <top style="medium"/>
      <bottom/>
    </border>
    <border>
      <left style="thick"/>
      <right style="medium"/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ck"/>
      <right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/>
      <right style="medium"/>
      <top style="thick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>
        <color indexed="63"/>
      </left>
      <right style="thick"/>
      <top style="thick"/>
      <bottom style="thick"/>
    </border>
    <border>
      <left style="medium"/>
      <right/>
      <top/>
      <bottom style="hair"/>
    </border>
    <border>
      <left style="medium"/>
      <right/>
      <top style="hair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 style="thick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thin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hair"/>
      <bottom/>
    </border>
    <border>
      <left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 style="thin"/>
      <right/>
      <top/>
      <bottom style="thick"/>
    </border>
    <border>
      <left style="medium"/>
      <right/>
      <top style="thick"/>
      <bottom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 style="thick"/>
    </border>
    <border>
      <left/>
      <right style="thin"/>
      <top/>
      <bottom style="thick"/>
    </border>
    <border>
      <left/>
      <right style="thick"/>
      <top style="medium"/>
      <bottom style="thin"/>
    </border>
    <border>
      <left style="thick"/>
      <right/>
      <top style="medium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medium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044">
    <xf numFmtId="0" fontId="0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60" fillId="33" borderId="12" xfId="0" applyNumberFormat="1" applyFont="1" applyFill="1" applyBorder="1" applyAlignment="1">
      <alignment horizontal="center" wrapText="1"/>
    </xf>
    <xf numFmtId="0" fontId="60" fillId="33" borderId="13" xfId="0" applyFont="1" applyFill="1" applyBorder="1" applyAlignment="1">
      <alignment horizontal="center" vertical="center" wrapText="1"/>
    </xf>
    <xf numFmtId="4" fontId="60" fillId="33" borderId="13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indent="1"/>
    </xf>
    <xf numFmtId="0" fontId="60" fillId="33" borderId="15" xfId="0" applyFont="1" applyFill="1" applyBorder="1" applyAlignment="1">
      <alignment horizontal="left" wrapText="1" inden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left" vertical="center" indent="1"/>
    </xf>
    <xf numFmtId="0" fontId="60" fillId="0" borderId="0" xfId="0" applyFont="1" applyAlignment="1">
      <alignment/>
    </xf>
    <xf numFmtId="0" fontId="71" fillId="34" borderId="17" xfId="0" applyFont="1" applyFill="1" applyBorder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/>
    </xf>
    <xf numFmtId="0" fontId="60" fillId="0" borderId="20" xfId="0" applyFont="1" applyFill="1" applyBorder="1" applyAlignment="1">
      <alignment/>
    </xf>
    <xf numFmtId="0" fontId="60" fillId="0" borderId="19" xfId="0" applyFont="1" applyBorder="1" applyAlignment="1">
      <alignment horizontal="center" vertical="center"/>
    </xf>
    <xf numFmtId="0" fontId="73" fillId="0" borderId="19" xfId="0" applyFont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6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right" indent="1"/>
    </xf>
    <xf numFmtId="49" fontId="60" fillId="0" borderId="19" xfId="0" applyNumberFormat="1" applyFont="1" applyBorder="1" applyAlignment="1">
      <alignment horizontal="center" vertical="center"/>
    </xf>
    <xf numFmtId="0" fontId="60" fillId="0" borderId="0" xfId="0" applyFont="1" applyAlignment="1">
      <alignment horizontal="right" indent="1"/>
    </xf>
    <xf numFmtId="0" fontId="60" fillId="35" borderId="22" xfId="0" applyFont="1" applyFill="1" applyBorder="1" applyAlignment="1">
      <alignment horizontal="right" indent="1"/>
    </xf>
    <xf numFmtId="0" fontId="60" fillId="0" borderId="0" xfId="0" applyFont="1" applyFill="1" applyAlignment="1">
      <alignment horizontal="right" indent="1"/>
    </xf>
    <xf numFmtId="0" fontId="60" fillId="0" borderId="0" xfId="0" applyFont="1" applyFill="1" applyAlignment="1">
      <alignment horizontal="right" vertical="top" indent="1"/>
    </xf>
    <xf numFmtId="0" fontId="73" fillId="0" borderId="0" xfId="0" applyFont="1" applyFill="1" applyAlignment="1">
      <alignment horizontal="right" indent="1"/>
    </xf>
    <xf numFmtId="0" fontId="60" fillId="35" borderId="23" xfId="0" applyFont="1" applyFill="1" applyBorder="1" applyAlignment="1">
      <alignment horizontal="right" indent="1"/>
    </xf>
    <xf numFmtId="0" fontId="60" fillId="0" borderId="24" xfId="0" applyFont="1" applyBorder="1" applyAlignment="1">
      <alignment horizontal="right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right" vertical="center"/>
    </xf>
    <xf numFmtId="49" fontId="60" fillId="0" borderId="26" xfId="0" applyNumberFormat="1" applyFont="1" applyBorder="1" applyAlignment="1">
      <alignment horizontal="right" vertical="center"/>
    </xf>
    <xf numFmtId="49" fontId="0" fillId="0" borderId="31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4" fontId="60" fillId="33" borderId="15" xfId="0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23" fillId="36" borderId="0" xfId="0" applyFont="1" applyFill="1" applyBorder="1" applyAlignment="1">
      <alignment horizontal="center"/>
    </xf>
    <xf numFmtId="3" fontId="60" fillId="35" borderId="21" xfId="0" applyNumberFormat="1" applyFont="1" applyFill="1" applyBorder="1" applyAlignment="1">
      <alignment horizontal="center" vertical="center"/>
    </xf>
    <xf numFmtId="3" fontId="60" fillId="35" borderId="33" xfId="0" applyNumberFormat="1" applyFont="1" applyFill="1" applyBorder="1" applyAlignment="1">
      <alignment horizontal="center" vertical="center"/>
    </xf>
    <xf numFmtId="3" fontId="60" fillId="35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34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60" fillId="0" borderId="27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72" fillId="35" borderId="36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0" fillId="0" borderId="0" xfId="0" applyFont="1" applyFill="1" applyAlignment="1">
      <alignment vertical="top"/>
    </xf>
    <xf numFmtId="0" fontId="73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60" fillId="0" borderId="39" xfId="0" applyNumberFormat="1" applyFont="1" applyBorder="1" applyAlignment="1">
      <alignment horizontal="right" vertical="center"/>
    </xf>
    <xf numFmtId="0" fontId="60" fillId="35" borderId="40" xfId="0" applyFont="1" applyFill="1" applyBorder="1" applyAlignment="1">
      <alignment horizontal="right" indent="1"/>
    </xf>
    <xf numFmtId="49" fontId="0" fillId="35" borderId="41" xfId="0" applyNumberFormat="1" applyFont="1" applyFill="1" applyBorder="1" applyAlignment="1">
      <alignment vertical="center"/>
    </xf>
    <xf numFmtId="49" fontId="0" fillId="35" borderId="42" xfId="0" applyNumberFormat="1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49" fontId="25" fillId="0" borderId="11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 indent="1"/>
    </xf>
    <xf numFmtId="0" fontId="0" fillId="36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36" borderId="0" xfId="0" applyFont="1" applyFill="1" applyBorder="1" applyAlignment="1">
      <alignment horizontal="left"/>
    </xf>
    <xf numFmtId="1" fontId="23" fillId="36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2" fontId="23" fillId="36" borderId="0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49" fontId="23" fillId="36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 horizontal="right"/>
    </xf>
    <xf numFmtId="2" fontId="23" fillId="36" borderId="0" xfId="0" applyNumberFormat="1" applyFont="1" applyFill="1" applyBorder="1" applyAlignment="1">
      <alignment horizontal="right"/>
    </xf>
    <xf numFmtId="2" fontId="23" fillId="36" borderId="0" xfId="0" applyNumberFormat="1" applyFont="1" applyFill="1" applyBorder="1" applyAlignment="1">
      <alignment horizontal="center"/>
    </xf>
    <xf numFmtId="4" fontId="0" fillId="36" borderId="0" xfId="0" applyNumberFormat="1" applyFont="1" applyFill="1" applyBorder="1" applyAlignment="1">
      <alignment horizontal="right"/>
    </xf>
    <xf numFmtId="49" fontId="25" fillId="36" borderId="0" xfId="0" applyNumberFormat="1" applyFont="1" applyFill="1" applyBorder="1" applyAlignment="1">
      <alignment horizontal="left"/>
    </xf>
    <xf numFmtId="0" fontId="72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center"/>
    </xf>
    <xf numFmtId="1" fontId="26" fillId="36" borderId="0" xfId="0" applyNumberFormat="1" applyFont="1" applyFill="1" applyBorder="1" applyAlignment="1">
      <alignment horizontal="center"/>
    </xf>
    <xf numFmtId="2" fontId="26" fillId="36" borderId="0" xfId="0" applyNumberFormat="1" applyFont="1" applyFill="1" applyBorder="1" applyAlignment="1">
      <alignment horizontal="left"/>
    </xf>
    <xf numFmtId="2" fontId="26" fillId="36" borderId="0" xfId="0" applyNumberFormat="1" applyFont="1" applyFill="1" applyBorder="1" applyAlignment="1">
      <alignment horizontal="right"/>
    </xf>
    <xf numFmtId="49" fontId="0" fillId="36" borderId="0" xfId="0" applyNumberFormat="1" applyFont="1" applyFill="1" applyBorder="1" applyAlignment="1">
      <alignment/>
    </xf>
    <xf numFmtId="0" fontId="60" fillId="36" borderId="0" xfId="0" applyFont="1" applyFill="1" applyBorder="1" applyAlignment="1">
      <alignment horizontal="left"/>
    </xf>
    <xf numFmtId="1" fontId="26" fillId="36" borderId="0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right"/>
    </xf>
    <xf numFmtId="0" fontId="26" fillId="36" borderId="0" xfId="0" applyFont="1" applyFill="1" applyBorder="1" applyAlignment="1">
      <alignment horizontal="right"/>
    </xf>
    <xf numFmtId="1" fontId="23" fillId="36" borderId="0" xfId="0" applyNumberFormat="1" applyFont="1" applyFill="1" applyBorder="1" applyAlignment="1">
      <alignment horizontal="left"/>
    </xf>
    <xf numFmtId="4" fontId="0" fillId="36" borderId="0" xfId="0" applyNumberFormat="1" applyFont="1" applyFill="1" applyBorder="1" applyAlignment="1">
      <alignment horizontal="left"/>
    </xf>
    <xf numFmtId="4" fontId="0" fillId="36" borderId="0" xfId="0" applyNumberFormat="1" applyFont="1" applyFill="1" applyBorder="1" applyAlignment="1">
      <alignment/>
    </xf>
    <xf numFmtId="4" fontId="60" fillId="36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49" fontId="60" fillId="33" borderId="45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 indent="1"/>
    </xf>
    <xf numFmtId="0" fontId="60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33" borderId="46" xfId="0" applyNumberFormat="1" applyFont="1" applyFill="1" applyBorder="1" applyAlignment="1">
      <alignment horizontal="center" vertical="center" wrapText="1"/>
    </xf>
    <xf numFmtId="49" fontId="0" fillId="33" borderId="47" xfId="0" applyNumberFormat="1" applyFont="1" applyFill="1" applyBorder="1" applyAlignment="1">
      <alignment horizontal="center" vertical="center" wrapText="1"/>
    </xf>
    <xf numFmtId="49" fontId="0" fillId="33" borderId="47" xfId="0" applyNumberFormat="1" applyFont="1" applyFill="1" applyBorder="1" applyAlignment="1">
      <alignment horizontal="center" vertical="top" wrapText="1"/>
    </xf>
    <xf numFmtId="49" fontId="0" fillId="33" borderId="48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4" fontId="74" fillId="38" borderId="10" xfId="0" applyNumberFormat="1" applyFont="1" applyFill="1" applyBorder="1" applyAlignment="1" applyProtection="1">
      <alignment horizontal="right" indent="3"/>
      <protection locked="0"/>
    </xf>
    <xf numFmtId="0" fontId="74" fillId="38" borderId="29" xfId="0" applyFont="1" applyFill="1" applyBorder="1" applyAlignment="1" applyProtection="1">
      <alignment horizontal="center"/>
      <protection locked="0"/>
    </xf>
    <xf numFmtId="0" fontId="23" fillId="36" borderId="10" xfId="0" applyFont="1" applyFill="1" applyBorder="1" applyAlignment="1">
      <alignment horizontal="center"/>
    </xf>
    <xf numFmtId="1" fontId="60" fillId="33" borderId="44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3" borderId="44" xfId="0" applyFont="1" applyFill="1" applyBorder="1" applyAlignment="1">
      <alignment/>
    </xf>
    <xf numFmtId="1" fontId="23" fillId="7" borderId="10" xfId="0" applyNumberFormat="1" applyFont="1" applyFill="1" applyBorder="1" applyAlignment="1">
      <alignment horizontal="center"/>
    </xf>
    <xf numFmtId="49" fontId="60" fillId="33" borderId="50" xfId="0" applyNumberFormat="1" applyFont="1" applyFill="1" applyBorder="1" applyAlignment="1">
      <alignment horizontal="center" wrapText="1"/>
    </xf>
    <xf numFmtId="0" fontId="60" fillId="33" borderId="15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3" fontId="60" fillId="35" borderId="33" xfId="0" applyNumberFormat="1" applyFont="1" applyFill="1" applyBorder="1" applyAlignment="1">
      <alignment horizontal="center" vertical="center"/>
    </xf>
    <xf numFmtId="4" fontId="60" fillId="35" borderId="34" xfId="0" applyNumberFormat="1" applyFont="1" applyFill="1" applyBorder="1" applyAlignment="1">
      <alignment horizontal="center" vertical="center"/>
    </xf>
    <xf numFmtId="4" fontId="60" fillId="35" borderId="17" xfId="0" applyNumberFormat="1" applyFont="1" applyFill="1" applyBorder="1" applyAlignment="1">
      <alignment horizontal="center"/>
    </xf>
    <xf numFmtId="4" fontId="60" fillId="35" borderId="36" xfId="0" applyNumberFormat="1" applyFont="1" applyFill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NumberFormat="1" applyFont="1" applyBorder="1" applyAlignment="1">
      <alignment vertical="top" wrapText="1"/>
    </xf>
    <xf numFmtId="167" fontId="0" fillId="33" borderId="47" xfId="0" applyNumberFormat="1" applyFont="1" applyFill="1" applyBorder="1" applyAlignment="1">
      <alignment horizontal="center" vertical="center" wrapText="1"/>
    </xf>
    <xf numFmtId="167" fontId="0" fillId="33" borderId="27" xfId="0" applyNumberFormat="1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vertical="center"/>
    </xf>
    <xf numFmtId="167" fontId="0" fillId="36" borderId="1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167" fontId="23" fillId="36" borderId="0" xfId="0" applyNumberFormat="1" applyFont="1" applyFill="1" applyBorder="1" applyAlignment="1">
      <alignment horizontal="center"/>
    </xf>
    <xf numFmtId="167" fontId="0" fillId="36" borderId="0" xfId="0" applyNumberFormat="1" applyFont="1" applyFill="1" applyBorder="1" applyAlignment="1">
      <alignment horizontal="left"/>
    </xf>
    <xf numFmtId="167" fontId="26" fillId="36" borderId="0" xfId="0" applyNumberFormat="1" applyFont="1" applyFill="1" applyBorder="1" applyAlignment="1">
      <alignment horizontal="center"/>
    </xf>
    <xf numFmtId="167" fontId="0" fillId="36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left" indent="1"/>
    </xf>
    <xf numFmtId="2" fontId="0" fillId="35" borderId="10" xfId="0" applyNumberFormat="1" applyFont="1" applyFill="1" applyBorder="1" applyAlignment="1">
      <alignment horizontal="right" indent="1"/>
    </xf>
    <xf numFmtId="4" fontId="75" fillId="0" borderId="10" xfId="0" applyNumberFormat="1" applyFont="1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right" vertical="top" indent="1"/>
    </xf>
    <xf numFmtId="4" fontId="6" fillId="0" borderId="10" xfId="0" applyNumberFormat="1" applyFont="1" applyBorder="1" applyAlignment="1">
      <alignment horizontal="right" vertical="top" indent="1"/>
    </xf>
    <xf numFmtId="0" fontId="0" fillId="37" borderId="10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top"/>
    </xf>
    <xf numFmtId="1" fontId="23" fillId="7" borderId="10" xfId="0" applyNumberFormat="1" applyFont="1" applyFill="1" applyBorder="1" applyAlignment="1">
      <alignment horizontal="center" vertical="top"/>
    </xf>
    <xf numFmtId="167" fontId="0" fillId="36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left" vertical="top" indent="1"/>
    </xf>
    <xf numFmtId="0" fontId="0" fillId="0" borderId="10" xfId="0" applyNumberFormat="1" applyFont="1" applyBorder="1" applyAlignment="1">
      <alignment horizontal="left" vertical="top" wrapText="1" indent="1"/>
    </xf>
    <xf numFmtId="0" fontId="76" fillId="35" borderId="10" xfId="0" applyNumberFormat="1" applyFont="1" applyFill="1" applyBorder="1" applyAlignment="1">
      <alignment horizontal="left" vertical="top" wrapText="1" indent="1"/>
    </xf>
    <xf numFmtId="0" fontId="75" fillId="36" borderId="10" xfId="0" applyNumberFormat="1" applyFont="1" applyFill="1" applyBorder="1" applyAlignment="1">
      <alignment horizontal="left" vertical="top" indent="1"/>
    </xf>
    <xf numFmtId="0" fontId="6" fillId="0" borderId="10" xfId="0" applyNumberFormat="1" applyFont="1" applyBorder="1" applyAlignment="1">
      <alignment horizontal="left" vertical="top" indent="1"/>
    </xf>
    <xf numFmtId="0" fontId="6" fillId="0" borderId="10" xfId="0" applyNumberFormat="1" applyFont="1" applyBorder="1" applyAlignment="1">
      <alignment horizontal="left" vertical="top" wrapText="1" indent="1"/>
    </xf>
    <xf numFmtId="0" fontId="0" fillId="33" borderId="51" xfId="0" applyFont="1" applyFill="1" applyBorder="1" applyAlignment="1">
      <alignment vertical="center"/>
    </xf>
    <xf numFmtId="1" fontId="0" fillId="0" borderId="52" xfId="0" applyNumberFormat="1" applyFont="1" applyBorder="1" applyAlignment="1">
      <alignment horizontal="left" vertical="top"/>
    </xf>
    <xf numFmtId="0" fontId="0" fillId="0" borderId="53" xfId="0" applyFont="1" applyBorder="1" applyAlignment="1">
      <alignment/>
    </xf>
    <xf numFmtId="1" fontId="0" fillId="0" borderId="45" xfId="0" applyNumberFormat="1" applyFont="1" applyBorder="1" applyAlignment="1">
      <alignment horizontal="left" vertical="top" indent="1"/>
    </xf>
    <xf numFmtId="0" fontId="0" fillId="0" borderId="29" xfId="0" applyFont="1" applyBorder="1" applyAlignment="1">
      <alignment horizontal="left" vertical="top" indent="1"/>
    </xf>
    <xf numFmtId="1" fontId="76" fillId="35" borderId="45" xfId="0" applyNumberFormat="1" applyFont="1" applyFill="1" applyBorder="1" applyAlignment="1">
      <alignment horizontal="left" vertical="top" indent="1"/>
    </xf>
    <xf numFmtId="2" fontId="0" fillId="35" borderId="29" xfId="0" applyNumberFormat="1" applyFont="1" applyFill="1" applyBorder="1" applyAlignment="1">
      <alignment horizontal="left" indent="1"/>
    </xf>
    <xf numFmtId="1" fontId="75" fillId="36" borderId="45" xfId="0" applyNumberFormat="1" applyFont="1" applyFill="1" applyBorder="1" applyAlignment="1">
      <alignment horizontal="left" vertical="top" indent="1"/>
    </xf>
    <xf numFmtId="0" fontId="75" fillId="0" borderId="29" xfId="0" applyFont="1" applyFill="1" applyBorder="1" applyAlignment="1">
      <alignment horizontal="left" vertical="center" indent="1"/>
    </xf>
    <xf numFmtId="0" fontId="0" fillId="35" borderId="29" xfId="0" applyFont="1" applyFill="1" applyBorder="1" applyAlignment="1">
      <alignment horizontal="left" indent="1"/>
    </xf>
    <xf numFmtId="49" fontId="0" fillId="0" borderId="45" xfId="0" applyNumberFormat="1" applyFont="1" applyBorder="1" applyAlignment="1">
      <alignment horizontal="left" vertical="top" indent="1"/>
    </xf>
    <xf numFmtId="0" fontId="6" fillId="0" borderId="29" xfId="0" applyFont="1" applyBorder="1" applyAlignment="1">
      <alignment horizontal="left" vertical="top" indent="1"/>
    </xf>
    <xf numFmtId="49" fontId="6" fillId="0" borderId="45" xfId="0" applyNumberFormat="1" applyFont="1" applyBorder="1" applyAlignment="1">
      <alignment horizontal="left" vertical="top" indent="1"/>
    </xf>
    <xf numFmtId="0" fontId="6" fillId="0" borderId="29" xfId="0" applyFont="1" applyBorder="1" applyAlignment="1">
      <alignment horizontal="left" vertical="top" wrapText="1" indent="1"/>
    </xf>
    <xf numFmtId="1" fontId="6" fillId="0" borderId="45" xfId="0" applyNumberFormat="1" applyFont="1" applyBorder="1" applyAlignment="1">
      <alignment horizontal="left" vertical="top" indent="1"/>
    </xf>
    <xf numFmtId="49" fontId="6" fillId="0" borderId="54" xfId="0" applyNumberFormat="1" applyFont="1" applyBorder="1" applyAlignment="1">
      <alignment horizontal="left" vertical="top" indent="1"/>
    </xf>
    <xf numFmtId="0" fontId="6" fillId="0" borderId="28" xfId="0" applyNumberFormat="1" applyFont="1" applyBorder="1" applyAlignment="1">
      <alignment horizontal="left" vertical="top" indent="1"/>
    </xf>
    <xf numFmtId="0" fontId="0" fillId="37" borderId="28" xfId="0" applyFont="1" applyFill="1" applyBorder="1" applyAlignment="1">
      <alignment horizontal="center"/>
    </xf>
    <xf numFmtId="0" fontId="23" fillId="36" borderId="28" xfId="0" applyFont="1" applyFill="1" applyBorder="1" applyAlignment="1">
      <alignment horizontal="center"/>
    </xf>
    <xf numFmtId="1" fontId="23" fillId="7" borderId="28" xfId="0" applyNumberFormat="1" applyFont="1" applyFill="1" applyBorder="1" applyAlignment="1">
      <alignment horizontal="center"/>
    </xf>
    <xf numFmtId="167" fontId="0" fillId="36" borderId="28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left" indent="1"/>
    </xf>
    <xf numFmtId="4" fontId="6" fillId="0" borderId="28" xfId="0" applyNumberFormat="1" applyFont="1" applyBorder="1" applyAlignment="1">
      <alignment horizontal="right" vertical="top" indent="1"/>
    </xf>
    <xf numFmtId="0" fontId="6" fillId="0" borderId="30" xfId="0" applyFont="1" applyBorder="1" applyAlignment="1">
      <alignment horizontal="left" vertical="top" indent="1"/>
    </xf>
    <xf numFmtId="167" fontId="0" fillId="35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vertical="center"/>
    </xf>
    <xf numFmtId="167" fontId="0" fillId="33" borderId="44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167" fontId="60" fillId="0" borderId="19" xfId="0" applyNumberFormat="1" applyFont="1" applyBorder="1" applyAlignment="1">
      <alignment horizontal="center"/>
    </xf>
    <xf numFmtId="3" fontId="60" fillId="35" borderId="54" xfId="0" applyNumberFormat="1" applyFont="1" applyFill="1" applyBorder="1" applyAlignment="1">
      <alignment horizontal="center" vertical="center"/>
    </xf>
    <xf numFmtId="4" fontId="60" fillId="35" borderId="42" xfId="0" applyNumberFormat="1" applyFont="1" applyFill="1" applyBorder="1" applyAlignment="1">
      <alignment horizontal="right" indent="2"/>
    </xf>
    <xf numFmtId="4" fontId="60" fillId="35" borderId="53" xfId="0" applyNumberFormat="1" applyFont="1" applyFill="1" applyBorder="1" applyAlignment="1">
      <alignment horizontal="center" vertical="center"/>
    </xf>
    <xf numFmtId="4" fontId="60" fillId="35" borderId="55" xfId="0" applyNumberFormat="1" applyFont="1" applyFill="1" applyBorder="1" applyAlignment="1">
      <alignment horizontal="right" vertical="center" indent="2"/>
    </xf>
    <xf numFmtId="0" fontId="0" fillId="35" borderId="0" xfId="0" applyFont="1" applyFill="1" applyAlignment="1">
      <alignment/>
    </xf>
    <xf numFmtId="4" fontId="60" fillId="35" borderId="42" xfId="0" applyNumberFormat="1" applyFont="1" applyFill="1" applyBorder="1" applyAlignment="1">
      <alignment horizontal="center"/>
    </xf>
    <xf numFmtId="1" fontId="60" fillId="0" borderId="17" xfId="0" applyNumberFormat="1" applyFont="1" applyBorder="1" applyAlignment="1">
      <alignment horizontal="center" wrapText="1"/>
    </xf>
    <xf numFmtId="4" fontId="60" fillId="0" borderId="17" xfId="0" applyNumberFormat="1" applyFont="1" applyBorder="1" applyAlignment="1">
      <alignment horizontal="center" wrapText="1"/>
    </xf>
    <xf numFmtId="4" fontId="60" fillId="39" borderId="55" xfId="0" applyNumberFormat="1" applyFont="1" applyFill="1" applyBorder="1" applyAlignment="1">
      <alignment horizontal="right" vertical="center" indent="1"/>
    </xf>
    <xf numFmtId="4" fontId="60" fillId="39" borderId="42" xfId="0" applyNumberFormat="1" applyFont="1" applyFill="1" applyBorder="1" applyAlignment="1">
      <alignment horizontal="right" indent="1"/>
    </xf>
    <xf numFmtId="4" fontId="60" fillId="39" borderId="42" xfId="0" applyNumberFormat="1" applyFont="1" applyFill="1" applyBorder="1" applyAlignment="1">
      <alignment horizontal="right" vertical="center" indent="1"/>
    </xf>
    <xf numFmtId="4" fontId="0" fillId="35" borderId="22" xfId="0" applyNumberFormat="1" applyFont="1" applyFill="1" applyBorder="1" applyAlignment="1">
      <alignment horizontal="right" indent="1"/>
    </xf>
    <xf numFmtId="4" fontId="60" fillId="39" borderId="34" xfId="0" applyNumberFormat="1" applyFont="1" applyFill="1" applyBorder="1" applyAlignment="1">
      <alignment horizontal="right" vertical="center" indent="1"/>
    </xf>
    <xf numFmtId="0" fontId="77" fillId="0" borderId="0" xfId="0" applyFont="1" applyBorder="1" applyAlignment="1" applyProtection="1">
      <alignment horizontal="right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4" fontId="60" fillId="35" borderId="55" xfId="0" applyNumberFormat="1" applyFont="1" applyFill="1" applyBorder="1" applyAlignment="1">
      <alignment horizontal="center" vertical="center"/>
    </xf>
    <xf numFmtId="4" fontId="60" fillId="40" borderId="41" xfId="0" applyNumberFormat="1" applyFont="1" applyFill="1" applyBorder="1" applyAlignment="1">
      <alignment horizontal="center" vertical="center"/>
    </xf>
    <xf numFmtId="4" fontId="60" fillId="40" borderId="42" xfId="0" applyNumberFormat="1" applyFont="1" applyFill="1" applyBorder="1" applyAlignment="1">
      <alignment horizontal="center"/>
    </xf>
    <xf numFmtId="0" fontId="0" fillId="35" borderId="56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57" xfId="0" applyFill="1" applyBorder="1" applyAlignment="1" applyProtection="1">
      <alignment/>
      <protection/>
    </xf>
    <xf numFmtId="0" fontId="77" fillId="35" borderId="18" xfId="0" applyFont="1" applyFill="1" applyBorder="1" applyAlignment="1" applyProtection="1">
      <alignment horizontal="right" vertical="center" wrapText="1"/>
      <protection/>
    </xf>
    <xf numFmtId="0" fontId="77" fillId="35" borderId="58" xfId="0" applyFont="1" applyFill="1" applyBorder="1" applyAlignment="1" applyProtection="1">
      <alignment horizontal="right" vertical="center" wrapText="1"/>
      <protection/>
    </xf>
    <xf numFmtId="4" fontId="0" fillId="35" borderId="58" xfId="0" applyNumberFormat="1" applyFill="1" applyBorder="1" applyAlignment="1" applyProtection="1">
      <alignment horizontal="center" vertical="center" wrapText="1"/>
      <protection/>
    </xf>
    <xf numFmtId="0" fontId="77" fillId="35" borderId="59" xfId="0" applyFont="1" applyFill="1" applyBorder="1" applyAlignment="1" applyProtection="1">
      <alignment horizontal="center" vertical="center" wrapText="1"/>
      <protection/>
    </xf>
    <xf numFmtId="0" fontId="77" fillId="35" borderId="19" xfId="0" applyFont="1" applyFill="1" applyBorder="1" applyAlignment="1" applyProtection="1">
      <alignment horizontal="right" vertical="center" wrapText="1"/>
      <protection/>
    </xf>
    <xf numFmtId="0" fontId="77" fillId="35" borderId="0" xfId="0" applyFont="1" applyFill="1" applyBorder="1" applyAlignment="1" applyProtection="1">
      <alignment horizontal="right" vertical="center" wrapText="1"/>
      <protection/>
    </xf>
    <xf numFmtId="4" fontId="0" fillId="35" borderId="0" xfId="0" applyNumberFormat="1" applyFill="1" applyBorder="1" applyAlignment="1" applyProtection="1">
      <alignment horizontal="center" vertical="center" wrapText="1"/>
      <protection/>
    </xf>
    <xf numFmtId="0" fontId="77" fillId="35" borderId="57" xfId="0" applyFont="1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57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60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62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170" fontId="77" fillId="35" borderId="58" xfId="0" applyNumberFormat="1" applyFont="1" applyFill="1" applyBorder="1" applyAlignment="1" applyProtection="1">
      <alignment horizontal="right" vertical="center" wrapText="1" indent="1"/>
      <protection/>
    </xf>
    <xf numFmtId="0" fontId="77" fillId="35" borderId="58" xfId="0" applyFont="1" applyFill="1" applyBorder="1" applyAlignment="1" applyProtection="1">
      <alignment horizontal="left" vertical="center" wrapText="1"/>
      <protection/>
    </xf>
    <xf numFmtId="4" fontId="77" fillId="35" borderId="58" xfId="0" applyNumberFormat="1" applyFont="1" applyFill="1" applyBorder="1" applyAlignment="1" applyProtection="1">
      <alignment horizontal="center" vertical="center" wrapText="1"/>
      <protection/>
    </xf>
    <xf numFmtId="0" fontId="77" fillId="35" borderId="58" xfId="0" applyFont="1" applyFill="1" applyBorder="1" applyAlignment="1" applyProtection="1">
      <alignment horizontal="center" vertical="center" wrapText="1"/>
      <protection/>
    </xf>
    <xf numFmtId="170" fontId="77" fillId="35" borderId="0" xfId="0" applyNumberFormat="1" applyFont="1" applyFill="1" applyBorder="1" applyAlignment="1" applyProtection="1">
      <alignment horizontal="right" vertical="center" wrapText="1" indent="1"/>
      <protection/>
    </xf>
    <xf numFmtId="0" fontId="77" fillId="35" borderId="0" xfId="0" applyFont="1" applyFill="1" applyBorder="1" applyAlignment="1" applyProtection="1">
      <alignment horizontal="left" vertical="center" wrapText="1"/>
      <protection/>
    </xf>
    <xf numFmtId="4" fontId="77" fillId="35" borderId="0" xfId="0" applyNumberFormat="1" applyFont="1" applyFill="1" applyBorder="1" applyAlignment="1" applyProtection="1">
      <alignment horizontal="center" vertical="center" wrapText="1"/>
      <protection/>
    </xf>
    <xf numFmtId="0" fontId="77" fillId="35" borderId="0" xfId="0" applyFont="1" applyFill="1" applyBorder="1" applyAlignment="1" applyProtection="1">
      <alignment horizontal="center" vertical="center" wrapText="1"/>
      <protection/>
    </xf>
    <xf numFmtId="0" fontId="0" fillId="35" borderId="63" xfId="0" applyFill="1" applyBorder="1" applyAlignment="1" applyProtection="1">
      <alignment/>
      <protection/>
    </xf>
    <xf numFmtId="0" fontId="0" fillId="35" borderId="64" xfId="0" applyFill="1" applyBorder="1" applyAlignment="1" applyProtection="1">
      <alignment/>
      <protection/>
    </xf>
    <xf numFmtId="0" fontId="0" fillId="35" borderId="65" xfId="0" applyFill="1" applyBorder="1" applyAlignment="1" applyProtection="1">
      <alignment horizontal="center"/>
      <protection/>
    </xf>
    <xf numFmtId="0" fontId="0" fillId="35" borderId="58" xfId="0" applyFill="1" applyBorder="1" applyAlignment="1" applyProtection="1">
      <alignment horizontal="center"/>
      <protection/>
    </xf>
    <xf numFmtId="4" fontId="77" fillId="35" borderId="58" xfId="0" applyNumberFormat="1" applyFont="1" applyFill="1" applyBorder="1" applyAlignment="1" applyProtection="1">
      <alignment horizontal="right" vertical="center" wrapText="1" indent="1"/>
      <protection/>
    </xf>
    <xf numFmtId="4" fontId="77" fillId="35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35" borderId="58" xfId="0" applyFill="1" applyBorder="1" applyAlignment="1" applyProtection="1">
      <alignment/>
      <protection/>
    </xf>
    <xf numFmtId="0" fontId="0" fillId="35" borderId="59" xfId="0" applyFill="1" applyBorder="1" applyAlignment="1" applyProtection="1">
      <alignment/>
      <protection/>
    </xf>
    <xf numFmtId="0" fontId="0" fillId="35" borderId="66" xfId="0" applyFill="1" applyBorder="1" applyAlignment="1" applyProtection="1">
      <alignment/>
      <protection/>
    </xf>
    <xf numFmtId="0" fontId="0" fillId="41" borderId="67" xfId="0" applyFill="1" applyBorder="1" applyAlignment="1" applyProtection="1">
      <alignment/>
      <protection/>
    </xf>
    <xf numFmtId="0" fontId="0" fillId="41" borderId="68" xfId="0" applyFill="1" applyBorder="1" applyAlignment="1" applyProtection="1">
      <alignment/>
      <protection/>
    </xf>
    <xf numFmtId="0" fontId="78" fillId="35" borderId="69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/>
      <protection/>
    </xf>
    <xf numFmtId="0" fontId="79" fillId="35" borderId="55" xfId="0" applyFont="1" applyFill="1" applyBorder="1" applyAlignment="1" applyProtection="1">
      <alignment/>
      <protection/>
    </xf>
    <xf numFmtId="0" fontId="79" fillId="35" borderId="19" xfId="0" applyFont="1" applyFill="1" applyBorder="1" applyAlignment="1" applyProtection="1">
      <alignment/>
      <protection/>
    </xf>
    <xf numFmtId="0" fontId="79" fillId="35" borderId="0" xfId="0" applyFont="1" applyFill="1" applyBorder="1" applyAlignment="1" applyProtection="1">
      <alignment/>
      <protection/>
    </xf>
    <xf numFmtId="0" fontId="79" fillId="35" borderId="51" xfId="0" applyFont="1" applyFill="1" applyBorder="1" applyAlignment="1" applyProtection="1">
      <alignment/>
      <protection/>
    </xf>
    <xf numFmtId="0" fontId="79" fillId="35" borderId="41" xfId="0" applyFont="1" applyFill="1" applyBorder="1" applyAlignment="1" applyProtection="1">
      <alignment/>
      <protection/>
    </xf>
    <xf numFmtId="0" fontId="79" fillId="35" borderId="57" xfId="0" applyFont="1" applyFill="1" applyBorder="1" applyAlignment="1" applyProtection="1">
      <alignment/>
      <protection/>
    </xf>
    <xf numFmtId="0" fontId="79" fillId="35" borderId="70" xfId="0" applyFont="1" applyFill="1" applyBorder="1" applyAlignment="1" applyProtection="1">
      <alignment/>
      <protection/>
    </xf>
    <xf numFmtId="1" fontId="60" fillId="33" borderId="52" xfId="0" applyNumberFormat="1" applyFont="1" applyFill="1" applyBorder="1" applyAlignment="1">
      <alignment horizontal="center" vertical="center"/>
    </xf>
    <xf numFmtId="0" fontId="60" fillId="33" borderId="53" xfId="0" applyFont="1" applyFill="1" applyBorder="1" applyAlignment="1">
      <alignment horizontal="left" vertical="center" indent="1"/>
    </xf>
    <xf numFmtId="1" fontId="60" fillId="33" borderId="46" xfId="0" applyNumberFormat="1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left" vertical="center" indent="1"/>
    </xf>
    <xf numFmtId="1" fontId="60" fillId="33" borderId="23" xfId="0" applyNumberFormat="1" applyFont="1" applyFill="1" applyBorder="1" applyAlignment="1">
      <alignment horizontal="center"/>
    </xf>
    <xf numFmtId="0" fontId="60" fillId="33" borderId="71" xfId="0" applyFont="1" applyFill="1" applyBorder="1" applyAlignment="1">
      <alignment horizontal="left" indent="1"/>
    </xf>
    <xf numFmtId="4" fontId="60" fillId="33" borderId="52" xfId="0" applyNumberFormat="1" applyFont="1" applyFill="1" applyBorder="1" applyAlignment="1">
      <alignment horizontal="center" vertical="center"/>
    </xf>
    <xf numFmtId="4" fontId="60" fillId="33" borderId="30" xfId="0" applyNumberFormat="1" applyFont="1" applyFill="1" applyBorder="1" applyAlignment="1">
      <alignment horizontal="center" vertical="center"/>
    </xf>
    <xf numFmtId="4" fontId="60" fillId="33" borderId="42" xfId="0" applyNumberFormat="1" applyFont="1" applyFill="1" applyBorder="1" applyAlignment="1">
      <alignment horizontal="right" indent="2"/>
    </xf>
    <xf numFmtId="4" fontId="60" fillId="33" borderId="55" xfId="0" applyNumberFormat="1" applyFont="1" applyFill="1" applyBorder="1" applyAlignment="1">
      <alignment horizontal="right" vertical="center" indent="2"/>
    </xf>
    <xf numFmtId="4" fontId="60" fillId="33" borderId="55" xfId="0" applyNumberFormat="1" applyFont="1" applyFill="1" applyBorder="1" applyAlignment="1">
      <alignment horizontal="center" vertical="center"/>
    </xf>
    <xf numFmtId="4" fontId="60" fillId="33" borderId="42" xfId="0" applyNumberFormat="1" applyFont="1" applyFill="1" applyBorder="1" applyAlignment="1">
      <alignment horizontal="center"/>
    </xf>
    <xf numFmtId="4" fontId="60" fillId="33" borderId="72" xfId="0" applyNumberFormat="1" applyFont="1" applyFill="1" applyBorder="1" applyAlignment="1">
      <alignment horizontal="center"/>
    </xf>
    <xf numFmtId="4" fontId="60" fillId="33" borderId="52" xfId="0" applyNumberFormat="1" applyFont="1" applyFill="1" applyBorder="1" applyAlignment="1">
      <alignment horizontal="right" vertical="center" indent="2"/>
    </xf>
    <xf numFmtId="4" fontId="60" fillId="33" borderId="54" xfId="0" applyNumberFormat="1" applyFont="1" applyFill="1" applyBorder="1" applyAlignment="1">
      <alignment horizontal="right" indent="2"/>
    </xf>
    <xf numFmtId="4" fontId="60" fillId="33" borderId="45" xfId="0" applyNumberFormat="1" applyFont="1" applyFill="1" applyBorder="1" applyAlignment="1">
      <alignment horizontal="right" vertical="center" indent="2"/>
    </xf>
    <xf numFmtId="0" fontId="80" fillId="0" borderId="0" xfId="0" applyFont="1" applyAlignment="1">
      <alignment/>
    </xf>
    <xf numFmtId="49" fontId="0" fillId="33" borderId="27" xfId="0" applyNumberFormat="1" applyFont="1" applyFill="1" applyBorder="1" applyAlignment="1">
      <alignment horizontal="center" vertical="top" wrapText="1"/>
    </xf>
    <xf numFmtId="0" fontId="81" fillId="0" borderId="0" xfId="0" applyFont="1" applyAlignment="1" applyProtection="1">
      <alignment horizontal="left" indent="1"/>
      <protection/>
    </xf>
    <xf numFmtId="0" fontId="82" fillId="0" borderId="0" xfId="0" applyFont="1" applyAlignment="1" applyProtection="1">
      <alignment horizontal="left" indent="1"/>
      <protection/>
    </xf>
    <xf numFmtId="0" fontId="77" fillId="0" borderId="0" xfId="0" applyFont="1" applyAlignment="1" applyProtection="1">
      <alignment horizontal="left" indent="1"/>
      <protection/>
    </xf>
    <xf numFmtId="0" fontId="74" fillId="0" borderId="0" xfId="0" applyFont="1" applyAlignment="1" applyProtection="1">
      <alignment/>
      <protection/>
    </xf>
    <xf numFmtId="0" fontId="83" fillId="0" borderId="18" xfId="0" applyFont="1" applyBorder="1" applyAlignment="1" applyProtection="1">
      <alignment/>
      <protection/>
    </xf>
    <xf numFmtId="0" fontId="83" fillId="0" borderId="58" xfId="0" applyFont="1" applyBorder="1" applyAlignment="1" applyProtection="1">
      <alignment/>
      <protection/>
    </xf>
    <xf numFmtId="0" fontId="83" fillId="0" borderId="19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167" fontId="60" fillId="0" borderId="0" xfId="0" applyNumberFormat="1" applyFont="1" applyAlignment="1" applyProtection="1">
      <alignment horizontal="center"/>
      <protection/>
    </xf>
    <xf numFmtId="0" fontId="60" fillId="0" borderId="0" xfId="0" applyFont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/>
      <protection/>
    </xf>
    <xf numFmtId="0" fontId="84" fillId="0" borderId="5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5" fillId="0" borderId="17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86" fillId="0" borderId="19" xfId="0" applyFont="1" applyBorder="1" applyAlignment="1" applyProtection="1">
      <alignment horizontal="center" wrapText="1"/>
      <protection/>
    </xf>
    <xf numFmtId="0" fontId="86" fillId="0" borderId="57" xfId="0" applyFont="1" applyBorder="1" applyAlignment="1" applyProtection="1">
      <alignment horizontal="center" wrapText="1"/>
      <protection/>
    </xf>
    <xf numFmtId="0" fontId="0" fillId="0" borderId="5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86" fillId="0" borderId="56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84" fillId="0" borderId="17" xfId="0" applyFont="1" applyBorder="1" applyAlignment="1" applyProtection="1">
      <alignment horizontal="center" vertical="top"/>
      <protection/>
    </xf>
    <xf numFmtId="0" fontId="86" fillId="0" borderId="0" xfId="0" applyFont="1" applyBorder="1" applyAlignment="1" applyProtection="1">
      <alignment horizontal="center" wrapText="1"/>
      <protection/>
    </xf>
    <xf numFmtId="0" fontId="0" fillId="0" borderId="56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86" fillId="0" borderId="73" xfId="0" applyFont="1" applyBorder="1" applyAlignment="1" applyProtection="1">
      <alignment horizontal="center" wrapText="1"/>
      <protection/>
    </xf>
    <xf numFmtId="0" fontId="0" fillId="0" borderId="51" xfId="0" applyBorder="1" applyAlignment="1" applyProtection="1">
      <alignment horizontal="center" wrapText="1"/>
      <protection/>
    </xf>
    <xf numFmtId="0" fontId="84" fillId="36" borderId="17" xfId="0" applyFont="1" applyFill="1" applyBorder="1" applyAlignment="1" applyProtection="1">
      <alignment horizontal="center" wrapText="1"/>
      <protection/>
    </xf>
    <xf numFmtId="0" fontId="86" fillId="0" borderId="51" xfId="0" applyFont="1" applyBorder="1" applyAlignment="1" applyProtection="1">
      <alignment horizontal="center" wrapText="1"/>
      <protection/>
    </xf>
    <xf numFmtId="167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6" fillId="0" borderId="50" xfId="0" applyFont="1" applyBorder="1" applyAlignment="1" applyProtection="1">
      <alignment horizontal="center" wrapText="1"/>
      <protection/>
    </xf>
    <xf numFmtId="0" fontId="86" fillId="0" borderId="74" xfId="0" applyFont="1" applyBorder="1" applyAlignment="1" applyProtection="1">
      <alignment horizontal="center" wrapText="1"/>
      <protection/>
    </xf>
    <xf numFmtId="0" fontId="84" fillId="0" borderId="19" xfId="0" applyFont="1" applyBorder="1" applyAlignment="1" applyProtection="1">
      <alignment horizontal="left" wrapText="1" indent="1"/>
      <protection/>
    </xf>
    <xf numFmtId="0" fontId="86" fillId="0" borderId="0" xfId="0" applyFont="1" applyBorder="1" applyAlignment="1" applyProtection="1">
      <alignment horizontal="left" wrapText="1" indent="1"/>
      <protection/>
    </xf>
    <xf numFmtId="0" fontId="84" fillId="0" borderId="50" xfId="0" applyFont="1" applyBorder="1" applyAlignment="1" applyProtection="1">
      <alignment horizontal="center" vertical="center" wrapText="1"/>
      <protection/>
    </xf>
    <xf numFmtId="0" fontId="84" fillId="0" borderId="74" xfId="0" applyFont="1" applyBorder="1" applyAlignment="1" applyProtection="1">
      <alignment horizontal="center" vertical="center" wrapText="1"/>
      <protection/>
    </xf>
    <xf numFmtId="0" fontId="84" fillId="0" borderId="51" xfId="0" applyFont="1" applyBorder="1" applyAlignment="1" applyProtection="1">
      <alignment horizontal="center" vertical="center" wrapText="1"/>
      <protection/>
    </xf>
    <xf numFmtId="0" fontId="86" fillId="0" borderId="19" xfId="0" applyFont="1" applyBorder="1" applyAlignment="1" applyProtection="1">
      <alignment horizontal="left" wrapText="1" indent="1"/>
      <protection/>
    </xf>
    <xf numFmtId="0" fontId="84" fillId="0" borderId="50" xfId="0" applyFont="1" applyBorder="1" applyAlignment="1" applyProtection="1">
      <alignment horizontal="center" wrapText="1"/>
      <protection/>
    </xf>
    <xf numFmtId="0" fontId="84" fillId="0" borderId="74" xfId="0" applyFont="1" applyBorder="1" applyAlignment="1" applyProtection="1">
      <alignment horizontal="center" wrapText="1"/>
      <protection/>
    </xf>
    <xf numFmtId="0" fontId="85" fillId="0" borderId="19" xfId="0" applyFont="1" applyBorder="1" applyAlignment="1" applyProtection="1">
      <alignment horizontal="right" vertical="center"/>
      <protection/>
    </xf>
    <xf numFmtId="0" fontId="85" fillId="0" borderId="0" xfId="0" applyFont="1" applyBorder="1" applyAlignment="1" applyProtection="1">
      <alignment horizontal="left" vertical="center" indent="1"/>
      <protection/>
    </xf>
    <xf numFmtId="0" fontId="84" fillId="0" borderId="0" xfId="0" applyFont="1" applyBorder="1" applyAlignment="1" applyProtection="1">
      <alignment horizontal="left" vertical="center" indent="1"/>
      <protection/>
    </xf>
    <xf numFmtId="0" fontId="84" fillId="0" borderId="17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wrapText="1"/>
      <protection/>
    </xf>
    <xf numFmtId="0" fontId="84" fillId="0" borderId="73" xfId="0" applyFont="1" applyBorder="1" applyAlignment="1" applyProtection="1">
      <alignment horizontal="center" wrapText="1"/>
      <protection/>
    </xf>
    <xf numFmtId="0" fontId="83" fillId="0" borderId="20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83" fillId="0" borderId="75" xfId="0" applyFont="1" applyBorder="1" applyAlignment="1" applyProtection="1">
      <alignment/>
      <protection/>
    </xf>
    <xf numFmtId="0" fontId="83" fillId="0" borderId="51" xfId="0" applyFont="1" applyBorder="1" applyAlignment="1" applyProtection="1">
      <alignment/>
      <protection/>
    </xf>
    <xf numFmtId="0" fontId="83" fillId="0" borderId="50" xfId="0" applyFont="1" applyBorder="1" applyAlignment="1" applyProtection="1">
      <alignment/>
      <protection/>
    </xf>
    <xf numFmtId="0" fontId="83" fillId="0" borderId="57" xfId="0" applyFont="1" applyBorder="1" applyAlignment="1" applyProtection="1">
      <alignment/>
      <protection/>
    </xf>
    <xf numFmtId="0" fontId="83" fillId="0" borderId="73" xfId="0" applyFont="1" applyBorder="1" applyAlignment="1" applyProtection="1">
      <alignment/>
      <protection/>
    </xf>
    <xf numFmtId="0" fontId="83" fillId="0" borderId="20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4" fillId="0" borderId="18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right" vertical="center" wrapText="1" inden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2" fontId="77" fillId="0" borderId="77" xfId="0" applyNumberFormat="1" applyFont="1" applyBorder="1" applyAlignment="1" applyProtection="1">
      <alignment horizontal="right" vertical="center" wrapText="1" indent="1"/>
      <protection/>
    </xf>
    <xf numFmtId="167" fontId="87" fillId="0" borderId="19" xfId="0" applyNumberFormat="1" applyFont="1" applyBorder="1" applyAlignment="1" applyProtection="1">
      <alignment horizontal="center"/>
      <protection/>
    </xf>
    <xf numFmtId="0" fontId="77" fillId="0" borderId="56" xfId="0" applyFont="1" applyBorder="1" applyAlignment="1" applyProtection="1">
      <alignment horizontal="right" vertical="center" wrapText="1" indent="1"/>
      <protection/>
    </xf>
    <xf numFmtId="0" fontId="77" fillId="0" borderId="51" xfId="0" applyFont="1" applyBorder="1" applyAlignment="1" applyProtection="1">
      <alignment horizontal="left" vertical="center" wrapText="1"/>
      <protection/>
    </xf>
    <xf numFmtId="0" fontId="84" fillId="0" borderId="56" xfId="0" applyFont="1" applyBorder="1" applyAlignment="1" applyProtection="1">
      <alignment horizontal="right" vertical="center" wrapText="1" indent="1"/>
      <protection/>
    </xf>
    <xf numFmtId="0" fontId="88" fillId="0" borderId="19" xfId="0" applyFont="1" applyBorder="1" applyAlignment="1" applyProtection="1">
      <alignment/>
      <protection/>
    </xf>
    <xf numFmtId="0" fontId="77" fillId="0" borderId="78" xfId="0" applyFont="1" applyBorder="1" applyAlignment="1" applyProtection="1">
      <alignment horizontal="right" vertical="center" wrapText="1" indent="1"/>
      <protection/>
    </xf>
    <xf numFmtId="0" fontId="77" fillId="0" borderId="79" xfId="0" applyFont="1" applyBorder="1" applyAlignment="1" applyProtection="1">
      <alignment horizontal="center" vertical="center" wrapText="1"/>
      <protection/>
    </xf>
    <xf numFmtId="0" fontId="77" fillId="0" borderId="80" xfId="0" applyFont="1" applyBorder="1" applyAlignment="1" applyProtection="1">
      <alignment horizontal="left" vertical="center" wrapText="1"/>
      <protection/>
    </xf>
    <xf numFmtId="0" fontId="84" fillId="0" borderId="19" xfId="0" applyFont="1" applyFill="1" applyBorder="1" applyAlignment="1" applyProtection="1">
      <alignment/>
      <protection/>
    </xf>
    <xf numFmtId="0" fontId="86" fillId="0" borderId="20" xfId="0" applyFont="1" applyFill="1" applyBorder="1" applyAlignment="1" applyProtection="1">
      <alignment horizontal="center" vertical="center"/>
      <protection/>
    </xf>
    <xf numFmtId="0" fontId="77" fillId="0" borderId="81" xfId="0" applyFont="1" applyBorder="1" applyAlignment="1" applyProtection="1">
      <alignment horizontal="left" vertical="center" indent="1"/>
      <protection/>
    </xf>
    <xf numFmtId="0" fontId="86" fillId="0" borderId="81" xfId="0" applyFont="1" applyBorder="1" applyAlignment="1" applyProtection="1">
      <alignment horizontal="left" vertical="center" indent="1"/>
      <protection/>
    </xf>
    <xf numFmtId="0" fontId="77" fillId="0" borderId="82" xfId="0" applyFont="1" applyBorder="1" applyAlignment="1" applyProtection="1">
      <alignment horizontal="right" vertical="center" indent="1"/>
      <protection/>
    </xf>
    <xf numFmtId="0" fontId="77" fillId="0" borderId="60" xfId="0" applyFont="1" applyBorder="1" applyAlignment="1" applyProtection="1">
      <alignment horizontal="center" vertical="center"/>
      <protection/>
    </xf>
    <xf numFmtId="0" fontId="77" fillId="0" borderId="83" xfId="0" applyFont="1" applyBorder="1" applyAlignment="1" applyProtection="1">
      <alignment horizontal="left" vertical="center"/>
      <protection/>
    </xf>
    <xf numFmtId="4" fontId="87" fillId="0" borderId="36" xfId="0" applyNumberFormat="1" applyFont="1" applyBorder="1" applyAlignment="1" applyProtection="1">
      <alignment horizontal="center" vertical="center"/>
      <protection/>
    </xf>
    <xf numFmtId="1" fontId="78" fillId="0" borderId="25" xfId="0" applyNumberFormat="1" applyFont="1" applyBorder="1" applyAlignment="1" applyProtection="1">
      <alignment horizontal="center" vertical="center"/>
      <protection/>
    </xf>
    <xf numFmtId="2" fontId="89" fillId="0" borderId="75" xfId="0" applyNumberFormat="1" applyFont="1" applyBorder="1" applyAlignment="1" applyProtection="1">
      <alignment horizontal="right" vertical="center" indent="1"/>
      <protection/>
    </xf>
    <xf numFmtId="0" fontId="84" fillId="0" borderId="82" xfId="0" applyFont="1" applyBorder="1" applyAlignment="1" applyProtection="1">
      <alignment horizontal="right" vertical="center" indent="1"/>
      <protection/>
    </xf>
    <xf numFmtId="2" fontId="90" fillId="0" borderId="83" xfId="0" applyNumberFormat="1" applyFont="1" applyBorder="1" applyAlignment="1" applyProtection="1">
      <alignment horizontal="right" vertical="center" indent="1"/>
      <protection/>
    </xf>
    <xf numFmtId="2" fontId="90" fillId="0" borderId="25" xfId="0" applyNumberFormat="1" applyFont="1" applyBorder="1" applyAlignment="1" applyProtection="1">
      <alignment horizontal="right" vertical="center" indent="1"/>
      <protection/>
    </xf>
    <xf numFmtId="2" fontId="89" fillId="0" borderId="61" xfId="0" applyNumberFormat="1" applyFont="1" applyBorder="1" applyAlignment="1" applyProtection="1">
      <alignment horizontal="right" vertical="center" indent="1"/>
      <protection/>
    </xf>
    <xf numFmtId="2" fontId="78" fillId="0" borderId="84" xfId="0" applyNumberFormat="1" applyFont="1" applyBorder="1" applyAlignment="1" applyProtection="1">
      <alignment horizontal="right" vertical="center" indent="1"/>
      <protection/>
    </xf>
    <xf numFmtId="4" fontId="85" fillId="0" borderId="36" xfId="0" applyNumberFormat="1" applyFont="1" applyBorder="1" applyAlignment="1" applyProtection="1">
      <alignment horizontal="center" vertical="center"/>
      <protection/>
    </xf>
    <xf numFmtId="1" fontId="90" fillId="0" borderId="25" xfId="0" applyNumberFormat="1" applyFont="1" applyBorder="1" applyAlignment="1" applyProtection="1">
      <alignment horizontal="center" vertical="center"/>
      <protection/>
    </xf>
    <xf numFmtId="2" fontId="78" fillId="0" borderId="75" xfId="0" applyNumberFormat="1" applyFont="1" applyBorder="1" applyAlignment="1" applyProtection="1">
      <alignment horizontal="right" vertical="center" indent="1"/>
      <protection/>
    </xf>
    <xf numFmtId="0" fontId="89" fillId="0" borderId="76" xfId="0" applyFont="1" applyBorder="1" applyAlignment="1" applyProtection="1">
      <alignment horizontal="right" vertical="center" wrapText="1" indent="1"/>
      <protection/>
    </xf>
    <xf numFmtId="0" fontId="89" fillId="0" borderId="58" xfId="0" applyFont="1" applyBorder="1" applyAlignment="1" applyProtection="1">
      <alignment horizontal="center" vertical="center" wrapText="1"/>
      <protection/>
    </xf>
    <xf numFmtId="0" fontId="89" fillId="0" borderId="33" xfId="0" applyFont="1" applyBorder="1" applyAlignment="1" applyProtection="1">
      <alignment horizontal="left" vertical="center" wrapText="1"/>
      <protection/>
    </xf>
    <xf numFmtId="2" fontId="87" fillId="0" borderId="77" xfId="0" applyNumberFormat="1" applyFont="1" applyBorder="1" applyAlignment="1" applyProtection="1">
      <alignment horizontal="right" vertical="center" wrapText="1" indent="1"/>
      <protection/>
    </xf>
    <xf numFmtId="2" fontId="89" fillId="0" borderId="83" xfId="0" applyNumberFormat="1" applyFont="1" applyBorder="1" applyAlignment="1" applyProtection="1">
      <alignment horizontal="right" vertical="center" indent="1"/>
      <protection/>
    </xf>
    <xf numFmtId="2" fontId="89" fillId="0" borderId="25" xfId="0" applyNumberFormat="1" applyFont="1" applyBorder="1" applyAlignment="1" applyProtection="1">
      <alignment horizontal="right" vertical="center" indent="1"/>
      <protection/>
    </xf>
    <xf numFmtId="2" fontId="77" fillId="0" borderId="33" xfId="0" applyNumberFormat="1" applyFont="1" applyBorder="1" applyAlignment="1" applyProtection="1">
      <alignment horizontal="right" vertical="center" wrapText="1" indent="1"/>
      <protection/>
    </xf>
    <xf numFmtId="2" fontId="77" fillId="0" borderId="12" xfId="0" applyNumberFormat="1" applyFont="1" applyBorder="1" applyAlignment="1" applyProtection="1">
      <alignment horizontal="right" vertical="center" wrapText="1" indent="1"/>
      <protection/>
    </xf>
    <xf numFmtId="2" fontId="77" fillId="0" borderId="59" xfId="0" applyNumberFormat="1" applyFont="1" applyBorder="1" applyAlignment="1" applyProtection="1">
      <alignment horizontal="right" vertical="center" wrapText="1" indent="1"/>
      <protection/>
    </xf>
    <xf numFmtId="167" fontId="87" fillId="0" borderId="19" xfId="0" applyNumberFormat="1" applyFont="1" applyBorder="1" applyAlignment="1" applyProtection="1">
      <alignment horizontal="center" vertical="center"/>
      <protection/>
    </xf>
    <xf numFmtId="0" fontId="84" fillId="42" borderId="56" xfId="0" applyFont="1" applyFill="1" applyBorder="1" applyAlignment="1" applyProtection="1">
      <alignment horizontal="right" vertical="center" wrapText="1" indent="1"/>
      <protection/>
    </xf>
    <xf numFmtId="0" fontId="0" fillId="42" borderId="51" xfId="0" applyFill="1" applyBorder="1" applyAlignment="1" applyProtection="1">
      <alignment horizontal="right" vertical="center" wrapText="1" indent="1"/>
      <protection/>
    </xf>
    <xf numFmtId="0" fontId="0" fillId="42" borderId="50" xfId="0" applyFill="1" applyBorder="1" applyAlignment="1" applyProtection="1">
      <alignment horizontal="right" vertical="center" wrapText="1" indent="1"/>
      <protection/>
    </xf>
    <xf numFmtId="0" fontId="0" fillId="42" borderId="57" xfId="0" applyFill="1" applyBorder="1" applyAlignment="1" applyProtection="1">
      <alignment horizontal="right" vertical="center" wrapText="1" indent="1"/>
      <protection/>
    </xf>
    <xf numFmtId="0" fontId="88" fillId="0" borderId="19" xfId="0" applyFont="1" applyBorder="1" applyAlignment="1" applyProtection="1">
      <alignment vertical="center"/>
      <protection/>
    </xf>
    <xf numFmtId="0" fontId="84" fillId="0" borderId="19" xfId="0" applyFont="1" applyFill="1" applyBorder="1" applyAlignment="1" applyProtection="1">
      <alignment vertical="center"/>
      <protection/>
    </xf>
    <xf numFmtId="0" fontId="84" fillId="0" borderId="60" xfId="0" applyFont="1" applyBorder="1" applyAlignment="1" applyProtection="1">
      <alignment horizontal="center" vertical="center"/>
      <protection/>
    </xf>
    <xf numFmtId="0" fontId="84" fillId="0" borderId="83" xfId="0" applyFont="1" applyBorder="1" applyAlignment="1" applyProtection="1">
      <alignment horizontal="left" vertical="center"/>
      <protection/>
    </xf>
    <xf numFmtId="4" fontId="77" fillId="0" borderId="36" xfId="0" applyNumberFormat="1" applyFont="1" applyBorder="1" applyAlignment="1" applyProtection="1">
      <alignment horizontal="center" vertical="center"/>
      <protection/>
    </xf>
    <xf numFmtId="1" fontId="89" fillId="0" borderId="25" xfId="0" applyNumberFormat="1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left" vertical="center" wrapText="1" indent="1"/>
      <protection/>
    </xf>
    <xf numFmtId="0" fontId="0" fillId="0" borderId="58" xfId="0" applyBorder="1" applyAlignment="1" applyProtection="1">
      <alignment horizontal="left" vertical="center" wrapText="1" indent="1"/>
      <protection/>
    </xf>
    <xf numFmtId="0" fontId="0" fillId="0" borderId="33" xfId="0" applyBorder="1" applyAlignment="1" applyProtection="1">
      <alignment horizontal="left" vertical="center" wrapText="1" indent="1"/>
      <protection/>
    </xf>
    <xf numFmtId="0" fontId="0" fillId="0" borderId="18" xfId="0" applyBorder="1" applyAlignment="1" applyProtection="1">
      <alignment horizontal="right" vertical="center" wrapText="1" indent="1"/>
      <protection/>
    </xf>
    <xf numFmtId="0" fontId="0" fillId="0" borderId="59" xfId="0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left" vertical="center" wrapText="1"/>
      <protection/>
    </xf>
    <xf numFmtId="2" fontId="77" fillId="0" borderId="58" xfId="0" applyNumberFormat="1" applyFont="1" applyBorder="1" applyAlignment="1" applyProtection="1">
      <alignment horizontal="right" vertical="center" wrapText="1" indent="1"/>
      <protection/>
    </xf>
    <xf numFmtId="0" fontId="0" fillId="42" borderId="56" xfId="0" applyFill="1" applyBorder="1" applyAlignment="1" applyProtection="1">
      <alignment horizontal="left" vertical="center" wrapText="1" indent="1"/>
      <protection/>
    </xf>
    <xf numFmtId="0" fontId="0" fillId="42" borderId="0" xfId="0" applyFill="1" applyBorder="1" applyAlignment="1" applyProtection="1">
      <alignment horizontal="left" vertical="center" wrapText="1" indent="1"/>
      <protection/>
    </xf>
    <xf numFmtId="0" fontId="0" fillId="42" borderId="51" xfId="0" applyFill="1" applyBorder="1" applyAlignment="1" applyProtection="1">
      <alignment horizontal="left" vertical="center" wrapText="1" indent="1"/>
      <protection/>
    </xf>
    <xf numFmtId="0" fontId="84" fillId="42" borderId="19" xfId="0" applyFont="1" applyFill="1" applyBorder="1" applyAlignment="1" applyProtection="1">
      <alignment horizontal="right" vertical="center" wrapText="1" indent="1"/>
      <protection/>
    </xf>
    <xf numFmtId="0" fontId="0" fillId="42" borderId="0" xfId="0" applyFill="1" applyBorder="1" applyAlignment="1" applyProtection="1">
      <alignment horizontal="right" vertical="center" wrapText="1" indent="1"/>
      <protection/>
    </xf>
    <xf numFmtId="0" fontId="84" fillId="0" borderId="19" xfId="0" applyFont="1" applyBorder="1" applyAlignment="1" applyProtection="1">
      <alignment horizontal="center" vertical="center"/>
      <protection/>
    </xf>
    <xf numFmtId="0" fontId="86" fillId="0" borderId="82" xfId="0" applyFont="1" applyBorder="1" applyAlignment="1" applyProtection="1">
      <alignment horizontal="left" vertical="center" indent="1"/>
      <protection/>
    </xf>
    <xf numFmtId="0" fontId="86" fillId="0" borderId="60" xfId="0" applyFont="1" applyBorder="1" applyAlignment="1" applyProtection="1">
      <alignment horizontal="left" vertical="center" indent="1"/>
      <protection/>
    </xf>
    <xf numFmtId="0" fontId="86" fillId="0" borderId="83" xfId="0" applyFont="1" applyBorder="1" applyAlignment="1" applyProtection="1">
      <alignment horizontal="left" vertical="center" indent="1"/>
      <protection/>
    </xf>
    <xf numFmtId="0" fontId="84" fillId="0" borderId="20" xfId="0" applyFont="1" applyBorder="1" applyAlignment="1" applyProtection="1">
      <alignment horizontal="right" vertical="center" indent="1"/>
      <protection/>
    </xf>
    <xf numFmtId="0" fontId="84" fillId="0" borderId="61" xfId="0" applyFont="1" applyBorder="1" applyAlignment="1" applyProtection="1">
      <alignment horizontal="left" vertical="center"/>
      <protection/>
    </xf>
    <xf numFmtId="0" fontId="84" fillId="0" borderId="60" xfId="0" applyFont="1" applyBorder="1" applyAlignment="1" applyProtection="1">
      <alignment horizontal="left" vertical="center"/>
      <protection/>
    </xf>
    <xf numFmtId="2" fontId="89" fillId="0" borderId="60" xfId="0" applyNumberFormat="1" applyFont="1" applyBorder="1" applyAlignment="1" applyProtection="1">
      <alignment horizontal="right" vertical="center" indent="1"/>
      <protection/>
    </xf>
    <xf numFmtId="0" fontId="86" fillId="0" borderId="63" xfId="0" applyFont="1" applyBorder="1" applyAlignment="1" applyProtection="1">
      <alignment horizontal="left" vertical="center" indent="1"/>
      <protection/>
    </xf>
    <xf numFmtId="0" fontId="86" fillId="0" borderId="64" xfId="0" applyFont="1" applyBorder="1" applyAlignment="1" applyProtection="1">
      <alignment horizontal="left" vertical="center" indent="1"/>
      <protection/>
    </xf>
    <xf numFmtId="0" fontId="86" fillId="0" borderId="85" xfId="0" applyFont="1" applyBorder="1" applyAlignment="1" applyProtection="1">
      <alignment horizontal="left" vertical="center" indent="1"/>
      <protection/>
    </xf>
    <xf numFmtId="0" fontId="84" fillId="0" borderId="49" xfId="0" applyFont="1" applyBorder="1" applyAlignment="1" applyProtection="1">
      <alignment horizontal="right" vertical="center" indent="1"/>
      <protection/>
    </xf>
    <xf numFmtId="0" fontId="84" fillId="0" borderId="64" xfId="0" applyFont="1" applyBorder="1" applyAlignment="1" applyProtection="1">
      <alignment horizontal="center" vertical="center"/>
      <protection/>
    </xf>
    <xf numFmtId="0" fontId="84" fillId="0" borderId="66" xfId="0" applyFont="1" applyBorder="1" applyAlignment="1" applyProtection="1">
      <alignment horizontal="left" vertical="center"/>
      <protection/>
    </xf>
    <xf numFmtId="0" fontId="84" fillId="0" borderId="63" xfId="0" applyFont="1" applyBorder="1" applyAlignment="1" applyProtection="1">
      <alignment horizontal="right" vertical="center" indent="1"/>
      <protection/>
    </xf>
    <xf numFmtId="0" fontId="84" fillId="0" borderId="64" xfId="0" applyFont="1" applyBorder="1" applyAlignment="1" applyProtection="1">
      <alignment horizontal="left" vertical="center"/>
      <protection/>
    </xf>
    <xf numFmtId="2" fontId="89" fillId="0" borderId="64" xfId="0" applyNumberFormat="1" applyFont="1" applyBorder="1" applyAlignment="1" applyProtection="1">
      <alignment horizontal="right" vertical="center" indent="1"/>
      <protection/>
    </xf>
    <xf numFmtId="2" fontId="89" fillId="0" borderId="66" xfId="0" applyNumberFormat="1" applyFont="1" applyBorder="1" applyAlignment="1" applyProtection="1">
      <alignment horizontal="right" vertical="center" indent="1"/>
      <protection/>
    </xf>
    <xf numFmtId="2" fontId="89" fillId="0" borderId="86" xfId="0" applyNumberFormat="1" applyFont="1" applyBorder="1" applyAlignment="1" applyProtection="1">
      <alignment horizontal="right" vertical="center" indent="1"/>
      <protection/>
    </xf>
    <xf numFmtId="4" fontId="77" fillId="0" borderId="87" xfId="0" applyNumberFormat="1" applyFont="1" applyBorder="1" applyAlignment="1" applyProtection="1">
      <alignment horizontal="center" vertical="center"/>
      <protection/>
    </xf>
    <xf numFmtId="1" fontId="89" fillId="0" borderId="88" xfId="0" applyNumberFormat="1" applyFont="1" applyBorder="1" applyAlignment="1" applyProtection="1">
      <alignment horizontal="center" vertical="center"/>
      <protection/>
    </xf>
    <xf numFmtId="2" fontId="89" fillId="0" borderId="89" xfId="0" applyNumberFormat="1" applyFont="1" applyBorder="1" applyAlignment="1" applyProtection="1">
      <alignment horizontal="right" vertical="center" indent="1"/>
      <protection/>
    </xf>
    <xf numFmtId="0" fontId="84" fillId="0" borderId="58" xfId="0" applyFont="1" applyBorder="1" applyAlignment="1" applyProtection="1">
      <alignment horizontal="center" vertical="center"/>
      <protection/>
    </xf>
    <xf numFmtId="0" fontId="84" fillId="0" borderId="58" xfId="0" applyFont="1" applyBorder="1" applyAlignment="1" applyProtection="1">
      <alignment horizontal="left" vertical="center" wrapText="1" indent="1"/>
      <protection/>
    </xf>
    <xf numFmtId="0" fontId="84" fillId="0" borderId="58" xfId="0" applyFont="1" applyBorder="1" applyAlignment="1" applyProtection="1">
      <alignment horizontal="left" vertical="center" indent="1"/>
      <protection/>
    </xf>
    <xf numFmtId="0" fontId="84" fillId="36" borderId="69" xfId="0" applyFont="1" applyFill="1" applyBorder="1" applyAlignment="1" applyProtection="1">
      <alignment horizontal="left" vertical="center"/>
      <protection/>
    </xf>
    <xf numFmtId="4" fontId="77" fillId="36" borderId="69" xfId="0" applyNumberFormat="1" applyFont="1" applyFill="1" applyBorder="1" applyAlignment="1" applyProtection="1">
      <alignment horizontal="center" vertical="center"/>
      <protection/>
    </xf>
    <xf numFmtId="1" fontId="77" fillId="36" borderId="69" xfId="0" applyNumberFormat="1" applyFont="1" applyFill="1" applyBorder="1" applyAlignment="1" applyProtection="1">
      <alignment horizontal="center" vertical="center"/>
      <protection/>
    </xf>
    <xf numFmtId="2" fontId="77" fillId="36" borderId="69" xfId="0" applyNumberFormat="1" applyFont="1" applyFill="1" applyBorder="1" applyAlignment="1" applyProtection="1">
      <alignment horizontal="right" vertical="center"/>
      <protection/>
    </xf>
    <xf numFmtId="2" fontId="77" fillId="36" borderId="90" xfId="0" applyNumberFormat="1" applyFont="1" applyFill="1" applyBorder="1" applyAlignment="1" applyProtection="1">
      <alignment horizontal="right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4" fillId="36" borderId="0" xfId="0" applyFont="1" applyFill="1" applyBorder="1" applyAlignment="1" applyProtection="1">
      <alignment horizontal="left" vertical="center"/>
      <protection/>
    </xf>
    <xf numFmtId="4" fontId="77" fillId="36" borderId="0" xfId="0" applyNumberFormat="1" applyFont="1" applyFill="1" applyBorder="1" applyAlignment="1" applyProtection="1">
      <alignment horizontal="center" vertical="center"/>
      <protection/>
    </xf>
    <xf numFmtId="1" fontId="89" fillId="36" borderId="0" xfId="0" applyNumberFormat="1" applyFont="1" applyFill="1" applyBorder="1" applyAlignment="1" applyProtection="1">
      <alignment horizontal="center" vertical="center"/>
      <protection/>
    </xf>
    <xf numFmtId="2" fontId="89" fillId="36" borderId="0" xfId="0" applyNumberFormat="1" applyFont="1" applyFill="1" applyBorder="1" applyAlignment="1" applyProtection="1">
      <alignment horizontal="right" vertical="center"/>
      <protection/>
    </xf>
    <xf numFmtId="2" fontId="89" fillId="36" borderId="51" xfId="0" applyNumberFormat="1" applyFont="1" applyFill="1" applyBorder="1" applyAlignment="1" applyProtection="1">
      <alignment horizontal="right"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5" fillId="36" borderId="0" xfId="0" applyFont="1" applyFill="1" applyAlignment="1" applyProtection="1">
      <alignment horizontal="right" vertical="center" indent="1"/>
      <protection/>
    </xf>
    <xf numFmtId="0" fontId="91" fillId="34" borderId="0" xfId="0" applyFont="1" applyFill="1" applyAlignment="1" applyProtection="1">
      <alignment horizontal="right" vertical="center" indent="1"/>
      <protection/>
    </xf>
    <xf numFmtId="0" fontId="74" fillId="0" borderId="54" xfId="0" applyFont="1" applyBorder="1" applyAlignment="1" applyProtection="1">
      <alignment horizontal="center" vertical="center" wrapText="1"/>
      <protection/>
    </xf>
    <xf numFmtId="0" fontId="74" fillId="0" borderId="28" xfId="0" applyFont="1" applyBorder="1" applyAlignment="1" applyProtection="1">
      <alignment horizontal="center" vertical="center" wrapText="1"/>
      <protection/>
    </xf>
    <xf numFmtId="0" fontId="74" fillId="0" borderId="38" xfId="0" applyFont="1" applyBorder="1" applyAlignment="1" applyProtection="1">
      <alignment horizontal="center" vertical="center" wrapText="1"/>
      <protection/>
    </xf>
    <xf numFmtId="0" fontId="74" fillId="0" borderId="30" xfId="0" applyFont="1" applyBorder="1" applyAlignment="1" applyProtection="1">
      <alignment horizontal="center" vertical="center" wrapText="1"/>
      <protection/>
    </xf>
    <xf numFmtId="0" fontId="74" fillId="36" borderId="19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Border="1" applyAlignment="1" applyProtection="1">
      <alignment horizontal="center" vertical="center" wrapText="1"/>
      <protection/>
    </xf>
    <xf numFmtId="0" fontId="83" fillId="0" borderId="43" xfId="0" applyFont="1" applyBorder="1" applyAlignment="1" applyProtection="1">
      <alignment/>
      <protection/>
    </xf>
    <xf numFmtId="4" fontId="83" fillId="0" borderId="44" xfId="0" applyNumberFormat="1" applyFont="1" applyBorder="1" applyAlignment="1" applyProtection="1">
      <alignment horizontal="right" indent="2"/>
      <protection/>
    </xf>
    <xf numFmtId="4" fontId="83" fillId="0" borderId="91" xfId="0" applyNumberFormat="1" applyFont="1" applyBorder="1" applyAlignment="1" applyProtection="1">
      <alignment horizontal="right" indent="2"/>
      <protection/>
    </xf>
    <xf numFmtId="0" fontId="83" fillId="0" borderId="92" xfId="0" applyFont="1" applyBorder="1" applyAlignment="1" applyProtection="1">
      <alignment/>
      <protection/>
    </xf>
    <xf numFmtId="0" fontId="83" fillId="36" borderId="19" xfId="0" applyFont="1" applyFill="1" applyBorder="1" applyAlignment="1" applyProtection="1">
      <alignment/>
      <protection/>
    </xf>
    <xf numFmtId="4" fontId="83" fillId="36" borderId="0" xfId="0" applyNumberFormat="1" applyFont="1" applyFill="1" applyBorder="1" applyAlignment="1" applyProtection="1">
      <alignment horizontal="right" indent="2"/>
      <protection/>
    </xf>
    <xf numFmtId="0" fontId="83" fillId="36" borderId="0" xfId="0" applyFont="1" applyFill="1" applyBorder="1" applyAlignment="1" applyProtection="1">
      <alignment/>
      <protection/>
    </xf>
    <xf numFmtId="0" fontId="74" fillId="0" borderId="45" xfId="0" applyFont="1" applyBorder="1" applyAlignment="1" applyProtection="1">
      <alignment horizontal="center"/>
      <protection/>
    </xf>
    <xf numFmtId="4" fontId="74" fillId="35" borderId="37" xfId="0" applyNumberFormat="1" applyFont="1" applyFill="1" applyBorder="1" applyAlignment="1" applyProtection="1">
      <alignment horizontal="right" indent="3"/>
      <protection/>
    </xf>
    <xf numFmtId="0" fontId="60" fillId="35" borderId="0" xfId="0" applyFont="1" applyFill="1" applyBorder="1" applyAlignment="1" applyProtection="1">
      <alignment/>
      <protection/>
    </xf>
    <xf numFmtId="0" fontId="74" fillId="36" borderId="19" xfId="0" applyFont="1" applyFill="1" applyBorder="1" applyAlignment="1" applyProtection="1">
      <alignment horizontal="center"/>
      <protection/>
    </xf>
    <xf numFmtId="4" fontId="74" fillId="36" borderId="0" xfId="0" applyNumberFormat="1" applyFont="1" applyFill="1" applyBorder="1" applyAlignment="1" applyProtection="1">
      <alignment horizontal="right" indent="3"/>
      <protection/>
    </xf>
    <xf numFmtId="0" fontId="74" fillId="36" borderId="0" xfId="0" applyFont="1" applyFill="1" applyBorder="1" applyAlignment="1" applyProtection="1">
      <alignment horizontal="center"/>
      <protection/>
    </xf>
    <xf numFmtId="4" fontId="74" fillId="0" borderId="10" xfId="0" applyNumberFormat="1" applyFont="1" applyBorder="1" applyAlignment="1" applyProtection="1">
      <alignment horizontal="right" indent="3"/>
      <protection/>
    </xf>
    <xf numFmtId="4" fontId="74" fillId="0" borderId="37" xfId="0" applyNumberFormat="1" applyFont="1" applyBorder="1" applyAlignment="1" applyProtection="1">
      <alignment horizontal="right" indent="3"/>
      <protection/>
    </xf>
    <xf numFmtId="0" fontId="74" fillId="0" borderId="29" xfId="0" applyFont="1" applyBorder="1" applyAlignment="1" applyProtection="1">
      <alignment horizontal="center"/>
      <protection/>
    </xf>
    <xf numFmtId="0" fontId="60" fillId="0" borderId="45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/>
      <protection/>
    </xf>
    <xf numFmtId="0" fontId="60" fillId="0" borderId="37" xfId="0" applyFont="1" applyBorder="1" applyAlignment="1" applyProtection="1">
      <alignment/>
      <protection/>
    </xf>
    <xf numFmtId="0" fontId="60" fillId="0" borderId="29" xfId="0" applyFont="1" applyBorder="1" applyAlignment="1" applyProtection="1">
      <alignment/>
      <protection/>
    </xf>
    <xf numFmtId="0" fontId="60" fillId="36" borderId="19" xfId="0" applyFont="1" applyFill="1" applyBorder="1" applyAlignment="1" applyProtection="1">
      <alignment/>
      <protection/>
    </xf>
    <xf numFmtId="0" fontId="60" fillId="36" borderId="0" xfId="0" applyFont="1" applyFill="1" applyBorder="1" applyAlignment="1" applyProtection="1">
      <alignment/>
      <protection/>
    </xf>
    <xf numFmtId="0" fontId="60" fillId="0" borderId="54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5" borderId="60" xfId="0" applyFill="1" applyBorder="1" applyAlignment="1" applyProtection="1">
      <alignment/>
      <protection/>
    </xf>
    <xf numFmtId="0" fontId="60" fillId="36" borderId="19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74" fillId="0" borderId="23" xfId="0" applyFont="1" applyBorder="1" applyAlignment="1" applyProtection="1">
      <alignment horizontal="center" vertical="center" wrapText="1"/>
      <protection/>
    </xf>
    <xf numFmtId="0" fontId="74" fillId="0" borderId="71" xfId="0" applyFont="1" applyBorder="1" applyAlignment="1" applyProtection="1">
      <alignment horizontal="center" vertical="center" wrapText="1"/>
      <protection/>
    </xf>
    <xf numFmtId="0" fontId="74" fillId="0" borderId="9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0" fillId="0" borderId="43" xfId="0" applyFont="1" applyBorder="1" applyAlignment="1" applyProtection="1">
      <alignment horizontal="center"/>
      <protection/>
    </xf>
    <xf numFmtId="0" fontId="0" fillId="0" borderId="92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74" fillId="0" borderId="45" xfId="0" applyFont="1" applyBorder="1" applyAlignment="1" applyProtection="1">
      <alignment horizontal="center" vertical="center"/>
      <protection/>
    </xf>
    <xf numFmtId="0" fontId="74" fillId="0" borderId="29" xfId="0" applyFont="1" applyBorder="1" applyAlignment="1" applyProtection="1">
      <alignment horizontal="center" vertical="center"/>
      <protection/>
    </xf>
    <xf numFmtId="0" fontId="74" fillId="0" borderId="9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74" fillId="0" borderId="94" xfId="0" applyFont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95" xfId="0" applyBorder="1" applyAlignment="1" applyProtection="1">
      <alignment horizontal="left" vertical="center" wrapText="1" indent="1"/>
      <protection/>
    </xf>
    <xf numFmtId="164" fontId="74" fillId="0" borderId="95" xfId="0" applyNumberFormat="1" applyFont="1" applyBorder="1" applyAlignment="1" applyProtection="1">
      <alignment horizontal="center" vertical="center"/>
      <protection/>
    </xf>
    <xf numFmtId="0" fontId="60" fillId="0" borderId="96" xfId="0" applyFont="1" applyBorder="1" applyAlignment="1" applyProtection="1">
      <alignment/>
      <protection/>
    </xf>
    <xf numFmtId="0" fontId="0" fillId="0" borderId="97" xfId="0" applyBorder="1" applyAlignment="1" applyProtection="1">
      <alignment horizontal="left" vertical="center" wrapText="1" indent="1"/>
      <protection/>
    </xf>
    <xf numFmtId="164" fontId="74" fillId="0" borderId="97" xfId="0" applyNumberFormat="1" applyFont="1" applyBorder="1" applyAlignment="1" applyProtection="1">
      <alignment horizontal="center" vertical="center"/>
      <protection/>
    </xf>
    <xf numFmtId="0" fontId="60" fillId="0" borderId="98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92" fillId="0" borderId="0" xfId="0" applyFont="1" applyAlignment="1" applyProtection="1">
      <alignment horizontal="right" indent="1"/>
      <protection/>
    </xf>
    <xf numFmtId="0" fontId="0" fillId="0" borderId="0" xfId="0" applyBorder="1" applyAlignment="1" applyProtection="1">
      <alignment horizontal="right" wrapText="1"/>
      <protection/>
    </xf>
    <xf numFmtId="0" fontId="77" fillId="35" borderId="18" xfId="0" applyFont="1" applyFill="1" applyBorder="1" applyAlignment="1" applyProtection="1">
      <alignment horizontal="center" vertical="center" wrapText="1"/>
      <protection/>
    </xf>
    <xf numFmtId="0" fontId="0" fillId="35" borderId="58" xfId="0" applyFill="1" applyBorder="1" applyAlignment="1" applyProtection="1">
      <alignment horizontal="center" vertical="center" wrapText="1"/>
      <protection/>
    </xf>
    <xf numFmtId="0" fontId="77" fillId="35" borderId="58" xfId="0" applyFont="1" applyFill="1" applyBorder="1" applyAlignment="1" applyProtection="1">
      <alignment horizontal="right" vertical="center" wrapText="1" indent="1"/>
      <protection/>
    </xf>
    <xf numFmtId="0" fontId="0" fillId="35" borderId="58" xfId="0" applyFill="1" applyBorder="1" applyAlignment="1" applyProtection="1">
      <alignment horizontal="right" wrapText="1" indent="1"/>
      <protection/>
    </xf>
    <xf numFmtId="0" fontId="77" fillId="35" borderId="49" xfId="0" applyFont="1" applyFill="1" applyBorder="1" applyAlignment="1" applyProtection="1">
      <alignment horizontal="center" vertical="center" wrapText="1"/>
      <protection/>
    </xf>
    <xf numFmtId="0" fontId="0" fillId="35" borderId="64" xfId="0" applyFill="1" applyBorder="1" applyAlignment="1" applyProtection="1">
      <alignment horizontal="center" vertical="center" wrapText="1"/>
      <protection/>
    </xf>
    <xf numFmtId="0" fontId="77" fillId="35" borderId="64" xfId="0" applyFont="1" applyFill="1" applyBorder="1" applyAlignment="1" applyProtection="1">
      <alignment horizontal="right" vertical="center" wrapText="1" indent="1"/>
      <protection/>
    </xf>
    <xf numFmtId="0" fontId="0" fillId="35" borderId="64" xfId="0" applyFill="1" applyBorder="1" applyAlignment="1" applyProtection="1">
      <alignment horizontal="right" wrapText="1" indent="1"/>
      <protection/>
    </xf>
    <xf numFmtId="4" fontId="77" fillId="35" borderId="64" xfId="0" applyNumberFormat="1" applyFont="1" applyFill="1" applyBorder="1" applyAlignment="1" applyProtection="1">
      <alignment horizontal="right" vertical="center" wrapText="1" indent="1"/>
      <protection/>
    </xf>
    <xf numFmtId="0" fontId="77" fillId="35" borderId="66" xfId="0" applyFont="1" applyFill="1" applyBorder="1" applyAlignment="1" applyProtection="1">
      <alignment horizontal="center" vertical="center" wrapText="1"/>
      <protection/>
    </xf>
    <xf numFmtId="0" fontId="77" fillId="41" borderId="68" xfId="0" applyFont="1" applyFill="1" applyBorder="1" applyAlignment="1" applyProtection="1">
      <alignment horizontal="center" vertical="center" wrapText="1"/>
      <protection/>
    </xf>
    <xf numFmtId="170" fontId="0" fillId="41" borderId="68" xfId="0" applyNumberFormat="1" applyFill="1" applyBorder="1" applyAlignment="1" applyProtection="1">
      <alignment horizontal="right" vertical="center" wrapText="1" indent="1"/>
      <protection/>
    </xf>
    <xf numFmtId="0" fontId="0" fillId="41" borderId="68" xfId="0" applyFill="1" applyBorder="1" applyAlignment="1" applyProtection="1">
      <alignment horizontal="left" vertical="center" wrapText="1" indent="1"/>
      <protection/>
    </xf>
    <xf numFmtId="4" fontId="77" fillId="41" borderId="68" xfId="0" applyNumberFormat="1" applyFont="1" applyFill="1" applyBorder="1" applyAlignment="1" applyProtection="1">
      <alignment horizontal="center" vertical="center" wrapText="1"/>
      <protection/>
    </xf>
    <xf numFmtId="0" fontId="0" fillId="41" borderId="68" xfId="0" applyFill="1" applyBorder="1" applyAlignment="1" applyProtection="1">
      <alignment horizontal="center" vertical="center" wrapText="1"/>
      <protection/>
    </xf>
    <xf numFmtId="0" fontId="77" fillId="41" borderId="68" xfId="0" applyFont="1" applyFill="1" applyBorder="1" applyAlignment="1" applyProtection="1">
      <alignment horizontal="right" vertical="center" wrapText="1" indent="1"/>
      <protection/>
    </xf>
    <xf numFmtId="0" fontId="0" fillId="41" borderId="68" xfId="0" applyFill="1" applyBorder="1" applyAlignment="1" applyProtection="1">
      <alignment horizontal="right" wrapText="1" indent="1"/>
      <protection/>
    </xf>
    <xf numFmtId="4" fontId="77" fillId="41" borderId="68" xfId="0" applyNumberFormat="1" applyFont="1" applyFill="1" applyBorder="1" applyAlignment="1" applyProtection="1">
      <alignment horizontal="right" vertical="center" wrapText="1" indent="1"/>
      <protection/>
    </xf>
    <xf numFmtId="0" fontId="77" fillId="41" borderId="99" xfId="0" applyFont="1" applyFill="1" applyBorder="1" applyAlignment="1" applyProtection="1">
      <alignment horizontal="center" vertical="center" wrapText="1"/>
      <protection/>
    </xf>
    <xf numFmtId="170" fontId="0" fillId="35" borderId="58" xfId="0" applyNumberFormat="1" applyFill="1" applyBorder="1" applyAlignment="1" applyProtection="1">
      <alignment horizontal="right" vertical="center" wrapText="1" indent="1"/>
      <protection/>
    </xf>
    <xf numFmtId="0" fontId="0" fillId="35" borderId="58" xfId="0" applyFill="1" applyBorder="1" applyAlignment="1" applyProtection="1">
      <alignment horizontal="left" vertical="center" wrapText="1"/>
      <protection/>
    </xf>
    <xf numFmtId="0" fontId="0" fillId="35" borderId="33" xfId="0" applyFill="1" applyBorder="1" applyAlignment="1" applyProtection="1">
      <alignment horizontal="center" vertical="center" wrapText="1"/>
      <protection/>
    </xf>
    <xf numFmtId="170" fontId="0" fillId="35" borderId="0" xfId="0" applyNumberFormat="1" applyFill="1" applyBorder="1" applyAlignment="1" applyProtection="1">
      <alignment horizontal="right" vertical="center" wrapText="1" indent="1"/>
      <protection/>
    </xf>
    <xf numFmtId="0" fontId="0" fillId="35" borderId="0" xfId="0" applyFill="1" applyBorder="1" applyAlignment="1" applyProtection="1">
      <alignment horizontal="left" vertical="center" wrapText="1"/>
      <protection/>
    </xf>
    <xf numFmtId="0" fontId="0" fillId="35" borderId="51" xfId="0" applyFill="1" applyBorder="1" applyAlignment="1" applyProtection="1">
      <alignment horizontal="center" vertical="center" wrapText="1"/>
      <protection/>
    </xf>
    <xf numFmtId="0" fontId="77" fillId="35" borderId="64" xfId="0" applyFont="1" applyFill="1" applyBorder="1" applyAlignment="1" applyProtection="1">
      <alignment horizontal="center" vertical="center" wrapText="1"/>
      <protection/>
    </xf>
    <xf numFmtId="170" fontId="0" fillId="35" borderId="64" xfId="0" applyNumberFormat="1" applyFill="1" applyBorder="1" applyAlignment="1" applyProtection="1">
      <alignment horizontal="right" vertical="center" wrapText="1" indent="1"/>
      <protection/>
    </xf>
    <xf numFmtId="0" fontId="0" fillId="35" borderId="64" xfId="0" applyFill="1" applyBorder="1" applyAlignment="1" applyProtection="1">
      <alignment horizontal="left" vertical="center" wrapText="1"/>
      <protection/>
    </xf>
    <xf numFmtId="4" fontId="77" fillId="35" borderId="64" xfId="0" applyNumberFormat="1" applyFont="1" applyFill="1" applyBorder="1" applyAlignment="1" applyProtection="1">
      <alignment horizontal="center" vertical="center" wrapText="1"/>
      <protection/>
    </xf>
    <xf numFmtId="0" fontId="0" fillId="35" borderId="85" xfId="0" applyFill="1" applyBorder="1" applyAlignment="1" applyProtection="1">
      <alignment horizontal="center" vertical="center" wrapText="1"/>
      <protection/>
    </xf>
    <xf numFmtId="0" fontId="0" fillId="35" borderId="58" xfId="0" applyFill="1" applyBorder="1" applyAlignment="1" applyProtection="1">
      <alignment horizontal="right" vertical="center" wrapText="1" indent="1"/>
      <protection/>
    </xf>
    <xf numFmtId="4" fontId="0" fillId="35" borderId="0" xfId="0" applyNumberFormat="1" applyFill="1" applyBorder="1" applyAlignment="1" applyProtection="1">
      <alignment horizontal="right" vertical="center" wrapText="1" indent="1"/>
      <protection/>
    </xf>
    <xf numFmtId="0" fontId="0" fillId="35" borderId="0" xfId="0" applyFill="1" applyBorder="1" applyAlignment="1" applyProtection="1">
      <alignment horizontal="right" vertical="center" wrapText="1" indent="1"/>
      <protection/>
    </xf>
    <xf numFmtId="4" fontId="0" fillId="35" borderId="64" xfId="0" applyNumberFormat="1" applyFill="1" applyBorder="1" applyAlignment="1" applyProtection="1">
      <alignment horizontal="right" vertical="center" wrapText="1" indent="1"/>
      <protection/>
    </xf>
    <xf numFmtId="0" fontId="0" fillId="35" borderId="64" xfId="0" applyFill="1" applyBorder="1" applyAlignment="1" applyProtection="1">
      <alignment horizontal="right" vertical="center" wrapText="1" indent="1"/>
      <protection/>
    </xf>
    <xf numFmtId="0" fontId="0" fillId="35" borderId="56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82" xfId="0" applyFill="1" applyBorder="1" applyAlignment="1" applyProtection="1">
      <alignment wrapText="1"/>
      <protection/>
    </xf>
    <xf numFmtId="0" fontId="0" fillId="35" borderId="60" xfId="0" applyFill="1" applyBorder="1" applyAlignment="1" applyProtection="1">
      <alignment wrapText="1"/>
      <protection/>
    </xf>
    <xf numFmtId="0" fontId="91" fillId="34" borderId="0" xfId="0" applyFon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indent="1"/>
      <protection/>
    </xf>
    <xf numFmtId="0" fontId="77" fillId="38" borderId="18" xfId="0" applyFont="1" applyFill="1" applyBorder="1" applyAlignment="1" applyProtection="1">
      <alignment horizontal="center" vertical="center"/>
      <protection/>
    </xf>
    <xf numFmtId="0" fontId="77" fillId="38" borderId="58" xfId="0" applyFont="1" applyFill="1" applyBorder="1" applyAlignment="1" applyProtection="1">
      <alignment horizontal="center" vertical="center"/>
      <protection/>
    </xf>
    <xf numFmtId="0" fontId="77" fillId="38" borderId="33" xfId="0" applyFont="1" applyFill="1" applyBorder="1" applyAlignment="1" applyProtection="1">
      <alignment horizontal="center" vertical="center"/>
      <protection/>
    </xf>
    <xf numFmtId="0" fontId="77" fillId="38" borderId="19" xfId="0" applyFont="1" applyFill="1" applyBorder="1" applyAlignment="1" applyProtection="1">
      <alignment horizontal="center" vertical="center"/>
      <protection/>
    </xf>
    <xf numFmtId="0" fontId="77" fillId="38" borderId="0" xfId="0" applyFont="1" applyFill="1" applyBorder="1" applyAlignment="1" applyProtection="1">
      <alignment horizontal="center" vertical="center"/>
      <protection/>
    </xf>
    <xf numFmtId="0" fontId="77" fillId="38" borderId="51" xfId="0" applyFont="1" applyFill="1" applyBorder="1" applyAlignment="1" applyProtection="1">
      <alignment horizontal="center" vertical="center"/>
      <protection/>
    </xf>
    <xf numFmtId="0" fontId="77" fillId="38" borderId="20" xfId="0" applyFont="1" applyFill="1" applyBorder="1" applyAlignment="1" applyProtection="1">
      <alignment horizontal="center" vertical="center"/>
      <protection/>
    </xf>
    <xf numFmtId="0" fontId="77" fillId="38" borderId="60" xfId="0" applyFont="1" applyFill="1" applyBorder="1" applyAlignment="1" applyProtection="1">
      <alignment horizontal="center" vertical="center"/>
      <protection/>
    </xf>
    <xf numFmtId="0" fontId="77" fillId="38" borderId="83" xfId="0" applyFont="1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left" indent="1"/>
      <protection/>
    </xf>
    <xf numFmtId="0" fontId="72" fillId="0" borderId="0" xfId="0" applyFont="1" applyAlignment="1" applyProtection="1">
      <alignment horizontal="left" indent="1"/>
      <protection/>
    </xf>
    <xf numFmtId="0" fontId="74" fillId="0" borderId="100" xfId="0" applyFont="1" applyBorder="1" applyAlignment="1" applyProtection="1">
      <alignment horizontal="left" vertical="center" wrapText="1" indent="1"/>
      <protection/>
    </xf>
    <xf numFmtId="0" fontId="0" fillId="0" borderId="95" xfId="0" applyBorder="1" applyAlignment="1" applyProtection="1">
      <alignment horizontal="left" vertical="center" wrapText="1" indent="1"/>
      <protection/>
    </xf>
    <xf numFmtId="1" fontId="74" fillId="0" borderId="50" xfId="0" applyNumberFormat="1" applyFont="1" applyBorder="1" applyAlignment="1" applyProtection="1">
      <alignment horizontal="center" vertical="center"/>
      <protection/>
    </xf>
    <xf numFmtId="0" fontId="74" fillId="0" borderId="101" xfId="0" applyFont="1" applyBorder="1" applyAlignment="1" applyProtection="1">
      <alignment horizontal="left" vertical="center" wrapText="1" indent="1"/>
      <protection/>
    </xf>
    <xf numFmtId="0" fontId="0" fillId="0" borderId="97" xfId="0" applyBorder="1" applyAlignment="1" applyProtection="1">
      <alignment horizontal="left" vertical="center" wrapText="1" indent="1"/>
      <protection/>
    </xf>
    <xf numFmtId="0" fontId="74" fillId="0" borderId="18" xfId="0" applyFont="1" applyBorder="1" applyAlignment="1" applyProtection="1">
      <alignment horizontal="left" vertical="center" wrapText="1" indent="1"/>
      <protection/>
    </xf>
    <xf numFmtId="0" fontId="74" fillId="0" borderId="102" xfId="0" applyFont="1" applyBorder="1" applyAlignment="1" applyProtection="1">
      <alignment horizontal="left" vertical="center" wrapText="1" indent="1"/>
      <protection/>
    </xf>
    <xf numFmtId="0" fontId="74" fillId="0" borderId="20" xfId="0" applyFont="1" applyBorder="1" applyAlignment="1" applyProtection="1">
      <alignment horizontal="left" vertical="center" wrapText="1" indent="1"/>
      <protection/>
    </xf>
    <xf numFmtId="0" fontId="74" fillId="0" borderId="103" xfId="0" applyFont="1" applyBorder="1" applyAlignment="1" applyProtection="1">
      <alignment horizontal="left" vertical="center" wrapText="1" indent="1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65" xfId="0" applyFont="1" applyBorder="1" applyAlignment="1" applyProtection="1">
      <alignment horizontal="center" vertical="center"/>
      <protection/>
    </xf>
    <xf numFmtId="0" fontId="74" fillId="0" borderId="27" xfId="0" applyFont="1" applyBorder="1" applyAlignment="1" applyProtection="1">
      <alignment horizontal="center" vertical="center"/>
      <protection/>
    </xf>
    <xf numFmtId="0" fontId="74" fillId="0" borderId="39" xfId="0" applyFont="1" applyBorder="1" applyAlignment="1" applyProtection="1">
      <alignment horizontal="center" vertical="center"/>
      <protection/>
    </xf>
    <xf numFmtId="0" fontId="74" fillId="0" borderId="52" xfId="0" applyFont="1" applyBorder="1" applyAlignment="1" applyProtection="1">
      <alignment horizontal="center" vertical="center" wrapText="1"/>
      <protection/>
    </xf>
    <xf numFmtId="0" fontId="83" fillId="0" borderId="11" xfId="0" applyFont="1" applyBorder="1" applyAlignment="1" applyProtection="1">
      <alignment vertical="center"/>
      <protection/>
    </xf>
    <xf numFmtId="0" fontId="83" fillId="0" borderId="104" xfId="0" applyFont="1" applyBorder="1" applyAlignment="1" applyProtection="1">
      <alignment vertical="center"/>
      <protection/>
    </xf>
    <xf numFmtId="0" fontId="83" fillId="0" borderId="53" xfId="0" applyFont="1" applyBorder="1" applyAlignment="1" applyProtection="1">
      <alignment vertical="center"/>
      <protection/>
    </xf>
    <xf numFmtId="0" fontId="74" fillId="36" borderId="19" xfId="0" applyFont="1" applyFill="1" applyBorder="1" applyAlignment="1" applyProtection="1">
      <alignment horizontal="center" vertical="center" wrapText="1"/>
      <protection/>
    </xf>
    <xf numFmtId="0" fontId="83" fillId="36" borderId="0" xfId="0" applyFont="1" applyFill="1" applyBorder="1" applyAlignment="1" applyProtection="1">
      <alignment vertical="center"/>
      <protection/>
    </xf>
    <xf numFmtId="0" fontId="74" fillId="0" borderId="105" xfId="0" applyFont="1" applyBorder="1" applyAlignment="1" applyProtection="1">
      <alignment horizontal="left" vertical="center" indent="1"/>
      <protection/>
    </xf>
    <xf numFmtId="0" fontId="74" fillId="0" borderId="93" xfId="0" applyFont="1" applyBorder="1" applyAlignment="1" applyProtection="1">
      <alignment horizontal="left" indent="1"/>
      <protection/>
    </xf>
    <xf numFmtId="0" fontId="0" fillId="0" borderId="93" xfId="0" applyBorder="1" applyAlignment="1" applyProtection="1">
      <alignment horizontal="left" indent="1"/>
      <protection/>
    </xf>
    <xf numFmtId="0" fontId="0" fillId="0" borderId="21" xfId="0" applyBorder="1" applyAlignment="1" applyProtection="1">
      <alignment horizontal="left" indent="1"/>
      <protection/>
    </xf>
    <xf numFmtId="0" fontId="0" fillId="0" borderId="106" xfId="0" applyBorder="1" applyAlignment="1" applyProtection="1">
      <alignment horizontal="left" indent="1"/>
      <protection/>
    </xf>
    <xf numFmtId="0" fontId="0" fillId="0" borderId="107" xfId="0" applyBorder="1" applyAlignment="1" applyProtection="1">
      <alignment horizontal="left" indent="1"/>
      <protection/>
    </xf>
    <xf numFmtId="0" fontId="0" fillId="0" borderId="108" xfId="0" applyBorder="1" applyAlignment="1" applyProtection="1">
      <alignment horizontal="left" indent="1"/>
      <protection/>
    </xf>
    <xf numFmtId="0" fontId="74" fillId="0" borderId="32" xfId="0" applyFont="1" applyBorder="1" applyAlignment="1" applyProtection="1">
      <alignment horizontal="left" wrapText="1" indent="1"/>
      <protection/>
    </xf>
    <xf numFmtId="0" fontId="74" fillId="0" borderId="94" xfId="0" applyFont="1" applyBorder="1" applyAlignment="1" applyProtection="1">
      <alignment horizontal="left" indent="1"/>
      <protection/>
    </xf>
    <xf numFmtId="0" fontId="74" fillId="0" borderId="109" xfId="0" applyFont="1" applyBorder="1" applyAlignment="1" applyProtection="1">
      <alignment horizontal="left" indent="1"/>
      <protection/>
    </xf>
    <xf numFmtId="0" fontId="74" fillId="0" borderId="32" xfId="0" applyFont="1" applyBorder="1" applyAlignment="1" applyProtection="1">
      <alignment horizontal="left" indent="1"/>
      <protection/>
    </xf>
    <xf numFmtId="0" fontId="74" fillId="0" borderId="34" xfId="0" applyFont="1" applyBorder="1" applyAlignment="1" applyProtection="1">
      <alignment horizontal="center" vertical="center"/>
      <protection/>
    </xf>
    <xf numFmtId="0" fontId="74" fillId="0" borderId="36" xfId="0" applyFont="1" applyBorder="1" applyAlignment="1" applyProtection="1">
      <alignment horizontal="center" vertical="center"/>
      <protection/>
    </xf>
    <xf numFmtId="2" fontId="74" fillId="0" borderId="110" xfId="0" applyNumberFormat="1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center"/>
      <protection/>
    </xf>
    <xf numFmtId="0" fontId="60" fillId="0" borderId="39" xfId="0" applyFont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vertical="center"/>
      <protection/>
    </xf>
    <xf numFmtId="0" fontId="74" fillId="0" borderId="18" xfId="0" applyFont="1" applyBorder="1" applyAlignment="1" applyProtection="1">
      <alignment horizontal="center" vertical="center" wrapText="1"/>
      <protection/>
    </xf>
    <xf numFmtId="0" fontId="74" fillId="0" borderId="58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74" fillId="0" borderId="111" xfId="0" applyFont="1" applyBorder="1" applyAlignment="1" applyProtection="1">
      <alignment horizontal="left" indent="1"/>
      <protection/>
    </xf>
    <xf numFmtId="0" fontId="74" fillId="0" borderId="81" xfId="0" applyFont="1" applyBorder="1" applyAlignment="1" applyProtection="1">
      <alignment horizontal="left" indent="1"/>
      <protection/>
    </xf>
    <xf numFmtId="0" fontId="74" fillId="0" borderId="72" xfId="0" applyFont="1" applyBorder="1" applyAlignment="1" applyProtection="1">
      <alignment horizontal="left" indent="1"/>
      <protection/>
    </xf>
    <xf numFmtId="0" fontId="93" fillId="34" borderId="0" xfId="0" applyFont="1" applyFill="1" applyAlignment="1" applyProtection="1">
      <alignment horizontal="left" vertical="center" indent="1"/>
      <protection/>
    </xf>
    <xf numFmtId="0" fontId="94" fillId="0" borderId="0" xfId="0" applyFont="1" applyAlignment="1" applyProtection="1">
      <alignment horizontal="left" indent="1"/>
      <protection/>
    </xf>
    <xf numFmtId="0" fontId="95" fillId="34" borderId="0" xfId="0" applyFont="1" applyFill="1" applyAlignment="1" applyProtection="1">
      <alignment horizontal="right" vertical="center" indent="1"/>
      <protection/>
    </xf>
    <xf numFmtId="0" fontId="92" fillId="0" borderId="0" xfId="0" applyFont="1" applyAlignment="1" applyProtection="1">
      <alignment horizontal="right" indent="1"/>
      <protection/>
    </xf>
    <xf numFmtId="0" fontId="6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4" fontId="87" fillId="38" borderId="34" xfId="0" applyNumberFormat="1" applyFont="1" applyFill="1" applyBorder="1" applyAlignment="1" applyProtection="1">
      <alignment horizontal="center" vertical="center"/>
      <protection locked="0"/>
    </xf>
    <xf numFmtId="4" fontId="87" fillId="38" borderId="17" xfId="0" applyNumberFormat="1" applyFont="1" applyFill="1" applyBorder="1" applyAlignment="1" applyProtection="1">
      <alignment horizontal="center" vertical="center"/>
      <protection locked="0"/>
    </xf>
    <xf numFmtId="0" fontId="77" fillId="42" borderId="0" xfId="0" applyFont="1" applyFill="1" applyBorder="1" applyAlignment="1" applyProtection="1">
      <alignment horizontal="center" vertical="center" wrapText="1"/>
      <protection/>
    </xf>
    <xf numFmtId="0" fontId="89" fillId="42" borderId="0" xfId="0" applyFont="1" applyFill="1" applyBorder="1" applyAlignment="1" applyProtection="1">
      <alignment horizontal="center" vertical="center" wrapText="1"/>
      <protection/>
    </xf>
    <xf numFmtId="0" fontId="77" fillId="42" borderId="51" xfId="0" applyFont="1" applyFill="1" applyBorder="1" applyAlignment="1" applyProtection="1">
      <alignment horizontal="left" vertical="center" wrapText="1"/>
      <protection/>
    </xf>
    <xf numFmtId="0" fontId="89" fillId="42" borderId="51" xfId="0" applyFont="1" applyFill="1" applyBorder="1" applyAlignment="1" applyProtection="1">
      <alignment horizontal="left" vertical="center" wrapText="1"/>
      <protection/>
    </xf>
    <xf numFmtId="167" fontId="60" fillId="0" borderId="0" xfId="0" applyNumberFormat="1" applyFont="1" applyAlignment="1" applyProtection="1">
      <alignment horizontal="center" wrapText="1"/>
      <protection/>
    </xf>
    <xf numFmtId="0" fontId="85" fillId="0" borderId="56" xfId="0" applyFont="1" applyBorder="1" applyAlignment="1" applyProtection="1">
      <alignment horizontal="center" vertical="top" wrapText="1"/>
      <protection/>
    </xf>
    <xf numFmtId="0" fontId="90" fillId="0" borderId="0" xfId="0" applyFont="1" applyBorder="1" applyAlignment="1" applyProtection="1">
      <alignment vertical="top"/>
      <protection/>
    </xf>
    <xf numFmtId="0" fontId="90" fillId="0" borderId="51" xfId="0" applyFont="1" applyBorder="1" applyAlignment="1" applyProtection="1">
      <alignment vertical="top"/>
      <protection/>
    </xf>
    <xf numFmtId="0" fontId="90" fillId="0" borderId="56" xfId="0" applyFont="1" applyBorder="1" applyAlignment="1" applyProtection="1">
      <alignment vertical="top"/>
      <protection/>
    </xf>
    <xf numFmtId="2" fontId="87" fillId="0" borderId="112" xfId="0" applyNumberFormat="1" applyFont="1" applyBorder="1" applyAlignment="1" applyProtection="1">
      <alignment horizontal="right" vertical="center" wrapText="1" indent="1"/>
      <protection/>
    </xf>
    <xf numFmtId="0" fontId="78" fillId="0" borderId="74" xfId="0" applyFont="1" applyBorder="1" applyAlignment="1" applyProtection="1">
      <alignment horizontal="right" vertical="center" wrapText="1" indent="1"/>
      <protection/>
    </xf>
    <xf numFmtId="0" fontId="96" fillId="34" borderId="17" xfId="0" applyFont="1" applyFill="1" applyBorder="1" applyAlignment="1" applyProtection="1">
      <alignment horizontal="center" vertical="center" wrapText="1"/>
      <protection/>
    </xf>
    <xf numFmtId="2" fontId="87" fillId="0" borderId="59" xfId="0" applyNumberFormat="1" applyFont="1" applyBorder="1" applyAlignment="1" applyProtection="1">
      <alignment horizontal="right" vertical="center" wrapText="1" indent="1"/>
      <protection/>
    </xf>
    <xf numFmtId="0" fontId="78" fillId="0" borderId="57" xfId="0" applyFont="1" applyBorder="1" applyAlignment="1" applyProtection="1">
      <alignment horizontal="right" vertical="center" wrapText="1" indent="1"/>
      <protection/>
    </xf>
    <xf numFmtId="0" fontId="85" fillId="0" borderId="58" xfId="0" applyFont="1" applyBorder="1" applyAlignment="1" applyProtection="1">
      <alignment horizontal="left" vertical="center" wrapText="1" indent="1"/>
      <protection/>
    </xf>
    <xf numFmtId="0" fontId="90" fillId="0" borderId="58" xfId="0" applyFont="1" applyBorder="1" applyAlignment="1" applyProtection="1">
      <alignment horizontal="left" vertical="center" wrapText="1" indent="1"/>
      <protection/>
    </xf>
    <xf numFmtId="0" fontId="90" fillId="0" borderId="0" xfId="0" applyFont="1" applyAlignment="1" applyProtection="1">
      <alignment horizontal="left" vertical="center" wrapText="1" indent="1"/>
      <protection/>
    </xf>
    <xf numFmtId="0" fontId="90" fillId="0" borderId="79" xfId="0" applyFont="1" applyBorder="1" applyAlignment="1" applyProtection="1">
      <alignment horizontal="left" vertical="center" wrapText="1" indent="1"/>
      <protection/>
    </xf>
    <xf numFmtId="0" fontId="87" fillId="0" borderId="56" xfId="0" applyFont="1" applyBorder="1" applyAlignment="1" applyProtection="1">
      <alignment horizontal="center" vertical="center" wrapText="1"/>
      <protection/>
    </xf>
    <xf numFmtId="0" fontId="78" fillId="0" borderId="56" xfId="0" applyFont="1" applyBorder="1" applyAlignment="1" applyProtection="1">
      <alignment horizontal="center" vertical="center" wrapText="1"/>
      <protection/>
    </xf>
    <xf numFmtId="0" fontId="77" fillId="0" borderId="51" xfId="0" applyFont="1" applyBorder="1" applyAlignment="1" applyProtection="1">
      <alignment horizontal="left" vertical="center" wrapText="1"/>
      <protection/>
    </xf>
    <xf numFmtId="0" fontId="89" fillId="0" borderId="51" xfId="0" applyFont="1" applyBorder="1" applyAlignment="1" applyProtection="1">
      <alignment horizontal="left" vertical="center" wrapText="1"/>
      <protection/>
    </xf>
    <xf numFmtId="0" fontId="87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84" fillId="0" borderId="5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83" fillId="0" borderId="82" xfId="0" applyFon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97" fillId="36" borderId="0" xfId="0" applyFont="1" applyFill="1" applyAlignment="1" applyProtection="1">
      <alignment horizontal="right" vertical="center" indent="1"/>
      <protection/>
    </xf>
    <xf numFmtId="0" fontId="92" fillId="36" borderId="0" xfId="0" applyFont="1" applyFill="1" applyAlignment="1" applyProtection="1">
      <alignment horizontal="right" indent="1"/>
      <protection/>
    </xf>
    <xf numFmtId="0" fontId="85" fillId="0" borderId="19" xfId="0" applyFont="1" applyBorder="1" applyAlignment="1" applyProtection="1">
      <alignment horizontal="center" vertical="top" wrapText="1"/>
      <protection/>
    </xf>
    <xf numFmtId="0" fontId="90" fillId="0" borderId="57" xfId="0" applyFont="1" applyBorder="1" applyAlignment="1" applyProtection="1">
      <alignment horizontal="center" vertical="top" wrapText="1"/>
      <protection/>
    </xf>
    <xf numFmtId="0" fontId="90" fillId="0" borderId="19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57" xfId="0" applyBorder="1" applyAlignment="1" applyProtection="1">
      <alignment horizontal="center" vertical="top" wrapText="1"/>
      <protection/>
    </xf>
    <xf numFmtId="0" fontId="85" fillId="0" borderId="56" xfId="0" applyFont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/>
      <protection/>
    </xf>
    <xf numFmtId="0" fontId="90" fillId="0" borderId="57" xfId="0" applyFont="1" applyBorder="1" applyAlignment="1" applyProtection="1">
      <alignment/>
      <protection/>
    </xf>
    <xf numFmtId="0" fontId="90" fillId="0" borderId="56" xfId="0" applyFont="1" applyBorder="1" applyAlignment="1" applyProtection="1">
      <alignment/>
      <protection/>
    </xf>
    <xf numFmtId="0" fontId="87" fillId="35" borderId="113" xfId="0" applyFont="1" applyFill="1" applyBorder="1" applyAlignment="1" applyProtection="1">
      <alignment horizontal="center" vertical="center"/>
      <protection/>
    </xf>
    <xf numFmtId="0" fontId="78" fillId="35" borderId="113" xfId="0" applyFont="1" applyFill="1" applyBorder="1" applyAlignment="1" applyProtection="1">
      <alignment/>
      <protection/>
    </xf>
    <xf numFmtId="0" fontId="78" fillId="0" borderId="114" xfId="0" applyFont="1" applyBorder="1" applyAlignment="1" applyProtection="1">
      <alignment/>
      <protection/>
    </xf>
    <xf numFmtId="0" fontId="84" fillId="42" borderId="0" xfId="0" applyFont="1" applyFill="1" applyBorder="1" applyAlignment="1" applyProtection="1">
      <alignment horizontal="center" vertical="center" wrapText="1"/>
      <protection/>
    </xf>
    <xf numFmtId="0" fontId="0" fillId="42" borderId="0" xfId="0" applyFill="1" applyBorder="1" applyAlignment="1" applyProtection="1">
      <alignment horizontal="center" vertical="center" wrapText="1"/>
      <protection/>
    </xf>
    <xf numFmtId="0" fontId="84" fillId="42" borderId="57" xfId="0" applyFont="1" applyFill="1" applyBorder="1" applyAlignment="1" applyProtection="1">
      <alignment horizontal="left" vertical="center" wrapText="1"/>
      <protection/>
    </xf>
    <xf numFmtId="0" fontId="0" fillId="42" borderId="57" xfId="0" applyFill="1" applyBorder="1" applyAlignment="1" applyProtection="1">
      <alignment horizontal="left" vertical="center" wrapText="1"/>
      <protection/>
    </xf>
    <xf numFmtId="1" fontId="87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50" xfId="0" applyFont="1" applyBorder="1" applyAlignment="1" applyProtection="1">
      <alignment vertical="center" wrapText="1"/>
      <protection locked="0"/>
    </xf>
    <xf numFmtId="0" fontId="84" fillId="35" borderId="113" xfId="0" applyFont="1" applyFill="1" applyBorder="1" applyAlignment="1" applyProtection="1">
      <alignment horizontal="center" vertical="center" wrapText="1"/>
      <protection/>
    </xf>
    <xf numFmtId="0" fontId="0" fillId="0" borderId="113" xfId="0" applyBorder="1" applyAlignment="1" applyProtection="1">
      <alignment/>
      <protection/>
    </xf>
    <xf numFmtId="0" fontId="0" fillId="0" borderId="114" xfId="0" applyBorder="1" applyAlignment="1" applyProtection="1">
      <alignment/>
      <protection/>
    </xf>
    <xf numFmtId="0" fontId="85" fillId="0" borderId="73" xfId="0" applyFont="1" applyBorder="1" applyAlignment="1" applyProtection="1">
      <alignment horizontal="center" vertical="top" wrapText="1"/>
      <protection/>
    </xf>
    <xf numFmtId="0" fontId="0" fillId="0" borderId="73" xfId="0" applyBorder="1" applyAlignment="1" applyProtection="1">
      <alignment horizontal="center" wrapText="1"/>
      <protection/>
    </xf>
    <xf numFmtId="0" fontId="85" fillId="0" borderId="17" xfId="0" applyFont="1" applyBorder="1" applyAlignment="1" applyProtection="1">
      <alignment horizontal="center" vertical="center" wrapText="1"/>
      <protection/>
    </xf>
    <xf numFmtId="0" fontId="90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90" fillId="0" borderId="17" xfId="0" applyFont="1" applyBorder="1" applyAlignment="1" applyProtection="1">
      <alignment/>
      <protection/>
    </xf>
    <xf numFmtId="4" fontId="87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7" xfId="0" applyFont="1" applyBorder="1" applyAlignment="1" applyProtection="1">
      <alignment vertical="center" wrapText="1"/>
      <protection locked="0"/>
    </xf>
    <xf numFmtId="0" fontId="84" fillId="42" borderId="0" xfId="0" applyFont="1" applyFill="1" applyBorder="1" applyAlignment="1" applyProtection="1">
      <alignment horizontal="left" vertical="center" wrapText="1"/>
      <protection/>
    </xf>
    <xf numFmtId="0" fontId="0" fillId="42" borderId="0" xfId="0" applyFill="1" applyBorder="1" applyAlignment="1" applyProtection="1">
      <alignment horizontal="left" vertical="center" wrapText="1"/>
      <protection/>
    </xf>
    <xf numFmtId="4" fontId="87" fillId="38" borderId="19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vertical="center" wrapText="1"/>
      <protection/>
    </xf>
    <xf numFmtId="0" fontId="78" fillId="0" borderId="51" xfId="0" applyFont="1" applyBorder="1" applyAlignment="1" applyProtection="1">
      <alignment vertical="center" wrapText="1"/>
      <protection/>
    </xf>
    <xf numFmtId="0" fontId="78" fillId="0" borderId="19" xfId="0" applyFont="1" applyBorder="1" applyAlignment="1" applyProtection="1">
      <alignment vertical="center" wrapText="1"/>
      <protection/>
    </xf>
    <xf numFmtId="0" fontId="78" fillId="0" borderId="0" xfId="0" applyFont="1" applyAlignment="1" applyProtection="1">
      <alignment vertical="center" wrapText="1"/>
      <protection/>
    </xf>
    <xf numFmtId="0" fontId="78" fillId="0" borderId="20" xfId="0" applyFont="1" applyBorder="1" applyAlignment="1" applyProtection="1">
      <alignment vertical="center" wrapText="1"/>
      <protection/>
    </xf>
    <xf numFmtId="0" fontId="78" fillId="0" borderId="60" xfId="0" applyFont="1" applyBorder="1" applyAlignment="1" applyProtection="1">
      <alignment vertical="center" wrapText="1"/>
      <protection/>
    </xf>
    <xf numFmtId="0" fontId="78" fillId="0" borderId="83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19" xfId="0" applyBorder="1" applyAlignment="1" applyProtection="1">
      <alignment horizontal="left" vertical="center" wrapText="1" indent="1"/>
      <protection/>
    </xf>
    <xf numFmtId="0" fontId="0" fillId="0" borderId="19" xfId="0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0" fontId="85" fillId="0" borderId="73" xfId="0" applyFont="1" applyBorder="1" applyAlignment="1" applyProtection="1">
      <alignment horizontal="center" vertical="center" wrapText="1"/>
      <protection/>
    </xf>
    <xf numFmtId="0" fontId="85" fillId="0" borderId="56" xfId="0" applyFont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/>
      <protection/>
    </xf>
    <xf numFmtId="0" fontId="0" fillId="0" borderId="56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0" fontId="0" fillId="0" borderId="82" xfId="0" applyBorder="1" applyAlignment="1" applyProtection="1">
      <alignment vertical="top"/>
      <protection/>
    </xf>
    <xf numFmtId="0" fontId="0" fillId="0" borderId="60" xfId="0" applyBorder="1" applyAlignment="1" applyProtection="1">
      <alignment vertical="top"/>
      <protection/>
    </xf>
    <xf numFmtId="0" fontId="0" fillId="0" borderId="83" xfId="0" applyBorder="1" applyAlignment="1" applyProtection="1">
      <alignment vertical="top"/>
      <protection/>
    </xf>
    <xf numFmtId="0" fontId="98" fillId="34" borderId="0" xfId="0" applyFont="1" applyFill="1" applyAlignment="1">
      <alignment horizontal="left" vertical="center" indent="1"/>
    </xf>
    <xf numFmtId="0" fontId="8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4" fontId="0" fillId="33" borderId="47" xfId="0" applyNumberFormat="1" applyFont="1" applyFill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60" fillId="33" borderId="110" xfId="0" applyFont="1" applyFill="1" applyBorder="1" applyAlignment="1">
      <alignment horizontal="center" wrapText="1"/>
    </xf>
    <xf numFmtId="0" fontId="60" fillId="0" borderId="115" xfId="0" applyFont="1" applyBorder="1" applyAlignment="1">
      <alignment horizontal="center" wrapText="1"/>
    </xf>
    <xf numFmtId="0" fontId="60" fillId="0" borderId="110" xfId="0" applyFont="1" applyBorder="1" applyAlignment="1">
      <alignment horizontal="center" wrapText="1"/>
    </xf>
    <xf numFmtId="0" fontId="60" fillId="33" borderId="15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0" fillId="33" borderId="1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60" fillId="33" borderId="44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67" fontId="60" fillId="33" borderId="91" xfId="0" applyNumberFormat="1" applyFont="1" applyFill="1" applyBorder="1" applyAlignment="1">
      <alignment horizontal="center" vertical="center" wrapText="1"/>
    </xf>
    <xf numFmtId="167" fontId="0" fillId="0" borderId="37" xfId="0" applyNumberFormat="1" applyBorder="1" applyAlignment="1">
      <alignment/>
    </xf>
    <xf numFmtId="0" fontId="60" fillId="33" borderId="44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indent="1"/>
    </xf>
    <xf numFmtId="4" fontId="60" fillId="33" borderId="4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92" xfId="0" applyFont="1" applyFill="1" applyBorder="1" applyAlignment="1">
      <alignment/>
    </xf>
    <xf numFmtId="0" fontId="0" fillId="0" borderId="29" xfId="0" applyBorder="1" applyAlignment="1">
      <alignment/>
    </xf>
    <xf numFmtId="4" fontId="60" fillId="33" borderId="15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49" fontId="60" fillId="33" borderId="50" xfId="0" applyNumberFormat="1" applyFont="1" applyFill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0" fontId="0" fillId="33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1" fontId="60" fillId="33" borderId="110" xfId="0" applyNumberFormat="1" applyFont="1" applyFill="1" applyBorder="1" applyAlignment="1">
      <alignment horizontal="center" wrapText="1"/>
    </xf>
    <xf numFmtId="0" fontId="0" fillId="0" borderId="115" xfId="0" applyFont="1" applyBorder="1" applyAlignment="1">
      <alignment wrapText="1"/>
    </xf>
    <xf numFmtId="0" fontId="0" fillId="0" borderId="110" xfId="0" applyFont="1" applyBorder="1" applyAlignment="1">
      <alignment wrapText="1"/>
    </xf>
    <xf numFmtId="0" fontId="74" fillId="33" borderId="13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74" fillId="33" borderId="65" xfId="0" applyFont="1" applyFill="1" applyBorder="1" applyAlignment="1">
      <alignment horizontal="center" vertical="center" wrapText="1"/>
    </xf>
    <xf numFmtId="0" fontId="83" fillId="33" borderId="58" xfId="0" applyFont="1" applyFill="1" applyBorder="1" applyAlignment="1">
      <alignment horizontal="center" wrapText="1"/>
    </xf>
    <xf numFmtId="0" fontId="83" fillId="33" borderId="102" xfId="0" applyFont="1" applyFill="1" applyBorder="1" applyAlignment="1">
      <alignment horizontal="center" wrapText="1"/>
    </xf>
    <xf numFmtId="0" fontId="83" fillId="0" borderId="110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115" xfId="0" applyFont="1" applyBorder="1" applyAlignment="1">
      <alignment horizontal="center" wrapText="1"/>
    </xf>
    <xf numFmtId="3" fontId="60" fillId="35" borderId="33" xfId="0" applyNumberFormat="1" applyFont="1" applyFill="1" applyBorder="1" applyAlignment="1">
      <alignment horizontal="center" vertical="center"/>
    </xf>
    <xf numFmtId="3" fontId="60" fillId="35" borderId="51" xfId="0" applyNumberFormat="1" applyFont="1" applyFill="1" applyBorder="1" applyAlignment="1">
      <alignment horizontal="center" vertical="center"/>
    </xf>
    <xf numFmtId="3" fontId="60" fillId="35" borderId="83" xfId="0" applyNumberFormat="1" applyFont="1" applyFill="1" applyBorder="1" applyAlignment="1">
      <alignment horizontal="center" vertical="center"/>
    </xf>
    <xf numFmtId="4" fontId="60" fillId="33" borderId="34" xfId="0" applyNumberFormat="1" applyFont="1" applyFill="1" applyBorder="1" applyAlignment="1">
      <alignment horizontal="right" vertical="center" indent="1"/>
    </xf>
    <xf numFmtId="0" fontId="0" fillId="33" borderId="17" xfId="0" applyFill="1" applyBorder="1" applyAlignment="1">
      <alignment horizontal="right" vertical="center" indent="1"/>
    </xf>
    <xf numFmtId="0" fontId="0" fillId="33" borderId="36" xfId="0" applyFill="1" applyBorder="1" applyAlignment="1">
      <alignment horizontal="right" vertical="center" indent="1"/>
    </xf>
    <xf numFmtId="0" fontId="71" fillId="34" borderId="1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0" fillId="0" borderId="17" xfId="0" applyFont="1" applyBorder="1" applyAlignment="1">
      <alignment horizontal="center" wrapText="1"/>
    </xf>
    <xf numFmtId="4" fontId="77" fillId="33" borderId="34" xfId="0" applyNumberFormat="1" applyFont="1" applyFill="1" applyBorder="1" applyAlignment="1">
      <alignment horizontal="right" vertical="center" indent="1"/>
    </xf>
    <xf numFmtId="4" fontId="77" fillId="33" borderId="17" xfId="0" applyNumberFormat="1" applyFont="1" applyFill="1" applyBorder="1" applyAlignment="1">
      <alignment horizontal="right" vertical="center" indent="1"/>
    </xf>
    <xf numFmtId="4" fontId="77" fillId="33" borderId="36" xfId="0" applyNumberFormat="1" applyFont="1" applyFill="1" applyBorder="1" applyAlignment="1">
      <alignment horizontal="right" vertical="center" indent="1"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8" xfId="0" applyFont="1" applyBorder="1" applyAlignment="1">
      <alignment/>
    </xf>
    <xf numFmtId="0" fontId="2" fillId="0" borderId="19" xfId="0" applyFont="1" applyBorder="1" applyAlignment="1">
      <alignment horizontal="left" wrapText="1" indent="1"/>
    </xf>
    <xf numFmtId="0" fontId="60" fillId="0" borderId="0" xfId="0" applyFont="1" applyBorder="1" applyAlignment="1">
      <alignment horizontal="left" indent="1"/>
    </xf>
    <xf numFmtId="0" fontId="60" fillId="0" borderId="51" xfId="0" applyFont="1" applyBorder="1" applyAlignment="1">
      <alignment horizontal="left" indent="1"/>
    </xf>
    <xf numFmtId="0" fontId="60" fillId="0" borderId="19" xfId="0" applyFont="1" applyBorder="1" applyAlignment="1">
      <alignment horizontal="left" indent="1"/>
    </xf>
    <xf numFmtId="0" fontId="60" fillId="0" borderId="0" xfId="0" applyFont="1" applyBorder="1" applyAlignment="1">
      <alignment horizontal="left" vertical="center" indent="1"/>
    </xf>
    <xf numFmtId="49" fontId="0" fillId="0" borderId="94" xfId="0" applyNumberFormat="1" applyFont="1" applyBorder="1" applyAlignment="1">
      <alignment horizontal="left" vertical="center"/>
    </xf>
    <xf numFmtId="49" fontId="0" fillId="0" borderId="94" xfId="0" applyNumberFormat="1" applyFont="1" applyBorder="1" applyAlignment="1">
      <alignment/>
    </xf>
    <xf numFmtId="49" fontId="0" fillId="0" borderId="109" xfId="0" applyNumberFormat="1" applyFont="1" applyBorder="1" applyAlignment="1">
      <alignment/>
    </xf>
    <xf numFmtId="49" fontId="0" fillId="0" borderId="119" xfId="0" applyNumberFormat="1" applyFont="1" applyBorder="1" applyAlignment="1">
      <alignment horizontal="center" vertical="center"/>
    </xf>
    <xf numFmtId="49" fontId="0" fillId="0" borderId="119" xfId="0" applyNumberFormat="1" applyFont="1" applyBorder="1" applyAlignment="1">
      <alignment/>
    </xf>
    <xf numFmtId="49" fontId="0" fillId="0" borderId="120" xfId="0" applyNumberFormat="1" applyFont="1" applyBorder="1" applyAlignment="1">
      <alignment/>
    </xf>
    <xf numFmtId="49" fontId="0" fillId="0" borderId="121" xfId="0" applyNumberFormat="1" applyFont="1" applyBorder="1" applyAlignment="1">
      <alignment vertical="center"/>
    </xf>
    <xf numFmtId="49" fontId="0" fillId="0" borderId="121" xfId="0" applyNumberFormat="1" applyFont="1" applyBorder="1" applyAlignment="1">
      <alignment/>
    </xf>
    <xf numFmtId="49" fontId="0" fillId="0" borderId="122" xfId="0" applyNumberFormat="1" applyFont="1" applyBorder="1" applyAlignment="1">
      <alignment/>
    </xf>
    <xf numFmtId="0" fontId="60" fillId="0" borderId="58" xfId="0" applyFont="1" applyBorder="1" applyAlignment="1">
      <alignment horizontal="left" vertical="center" wrapText="1" indent="1"/>
    </xf>
    <xf numFmtId="0" fontId="60" fillId="0" borderId="58" xfId="0" applyFont="1" applyBorder="1" applyAlignment="1">
      <alignment horizontal="left" vertical="center" indent="1"/>
    </xf>
    <xf numFmtId="0" fontId="60" fillId="0" borderId="33" xfId="0" applyFont="1" applyBorder="1" applyAlignment="1">
      <alignment horizontal="left" vertical="center" indent="1"/>
    </xf>
    <xf numFmtId="0" fontId="60" fillId="0" borderId="51" xfId="0" applyFont="1" applyBorder="1" applyAlignment="1">
      <alignment horizontal="left" vertical="center" indent="1"/>
    </xf>
    <xf numFmtId="0" fontId="60" fillId="0" borderId="60" xfId="0" applyFont="1" applyBorder="1" applyAlignment="1">
      <alignment horizontal="left" vertical="center" indent="1"/>
    </xf>
    <xf numFmtId="0" fontId="60" fillId="0" borderId="83" xfId="0" applyFont="1" applyBorder="1" applyAlignment="1">
      <alignment horizontal="left" vertical="center" indent="1"/>
    </xf>
    <xf numFmtId="4" fontId="60" fillId="33" borderId="65" xfId="0" applyNumberFormat="1" applyFont="1" applyFill="1" applyBorder="1" applyAlignment="1">
      <alignment horizontal="right" vertical="center" indent="2"/>
    </xf>
    <xf numFmtId="0" fontId="0" fillId="33" borderId="110" xfId="0" applyFont="1" applyFill="1" applyBorder="1" applyAlignment="1">
      <alignment horizontal="right" vertical="center" indent="2"/>
    </xf>
    <xf numFmtId="0" fontId="0" fillId="33" borderId="39" xfId="0" applyFont="1" applyFill="1" applyBorder="1" applyAlignment="1">
      <alignment horizontal="right" vertical="center" indent="2"/>
    </xf>
    <xf numFmtId="3" fontId="60" fillId="35" borderId="34" xfId="0" applyNumberFormat="1" applyFont="1" applyFill="1" applyBorder="1" applyAlignment="1">
      <alignment horizontal="center" vertical="center"/>
    </xf>
    <xf numFmtId="3" fontId="60" fillId="35" borderId="17" xfId="0" applyNumberFormat="1" applyFont="1" applyFill="1" applyBorder="1" applyAlignment="1">
      <alignment horizontal="center" vertical="center"/>
    </xf>
    <xf numFmtId="3" fontId="0" fillId="35" borderId="36" xfId="0" applyNumberFormat="1" applyFont="1" applyFill="1" applyBorder="1" applyAlignment="1">
      <alignment/>
    </xf>
    <xf numFmtId="4" fontId="60" fillId="33" borderId="34" xfId="0" applyNumberFormat="1" applyFont="1" applyFill="1" applyBorder="1" applyAlignment="1">
      <alignment horizontal="right" vertical="center" indent="2"/>
    </xf>
    <xf numFmtId="4" fontId="60" fillId="33" borderId="17" xfId="0" applyNumberFormat="1" applyFont="1" applyFill="1" applyBorder="1" applyAlignment="1">
      <alignment horizontal="right" vertical="center" indent="2"/>
    </xf>
    <xf numFmtId="4" fontId="0" fillId="33" borderId="36" xfId="0" applyNumberFormat="1" applyFont="1" applyFill="1" applyBorder="1" applyAlignment="1">
      <alignment horizontal="right" indent="2"/>
    </xf>
    <xf numFmtId="0" fontId="0" fillId="33" borderId="17" xfId="0" applyFont="1" applyFill="1" applyBorder="1" applyAlignment="1">
      <alignment horizontal="right" indent="2"/>
    </xf>
    <xf numFmtId="0" fontId="0" fillId="33" borderId="36" xfId="0" applyFont="1" applyFill="1" applyBorder="1" applyAlignment="1">
      <alignment horizontal="right" indent="2"/>
    </xf>
    <xf numFmtId="0" fontId="0" fillId="33" borderId="39" xfId="0" applyFont="1" applyFill="1" applyBorder="1" applyAlignment="1">
      <alignment horizontal="right" indent="2"/>
    </xf>
    <xf numFmtId="4" fontId="60" fillId="33" borderId="34" xfId="0" applyNumberFormat="1" applyFont="1" applyFill="1" applyBorder="1" applyAlignment="1">
      <alignment horizontal="center" vertical="center"/>
    </xf>
    <xf numFmtId="4" fontId="60" fillId="33" borderId="17" xfId="0" applyNumberFormat="1" applyFont="1" applyFill="1" applyBorder="1" applyAlignment="1">
      <alignment horizontal="center" vertical="center"/>
    </xf>
    <xf numFmtId="4" fontId="0" fillId="33" borderId="36" xfId="0" applyNumberFormat="1" applyFont="1" applyFill="1" applyBorder="1" applyAlignment="1">
      <alignment horizontal="center" vertical="center"/>
    </xf>
    <xf numFmtId="4" fontId="60" fillId="36" borderId="17" xfId="0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wrapText="1"/>
    </xf>
    <xf numFmtId="4" fontId="60" fillId="33" borderId="36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123" xfId="0" applyNumberFormat="1" applyFont="1" applyBorder="1" applyAlignment="1">
      <alignment/>
    </xf>
    <xf numFmtId="49" fontId="0" fillId="0" borderId="111" xfId="0" applyNumberFormat="1" applyFont="1" applyBorder="1" applyAlignment="1">
      <alignment horizontal="center"/>
    </xf>
    <xf numFmtId="49" fontId="0" fillId="0" borderId="124" xfId="0" applyNumberFormat="1" applyFont="1" applyBorder="1" applyAlignment="1">
      <alignment/>
    </xf>
    <xf numFmtId="49" fontId="60" fillId="0" borderId="20" xfId="0" applyNumberFormat="1" applyFont="1" applyBorder="1" applyAlignment="1">
      <alignment vertical="center"/>
    </xf>
    <xf numFmtId="49" fontId="0" fillId="0" borderId="103" xfId="0" applyNumberFormat="1" applyFont="1" applyBorder="1" applyAlignment="1">
      <alignment/>
    </xf>
    <xf numFmtId="0" fontId="60" fillId="0" borderId="116" xfId="0" applyFont="1" applyBorder="1" applyAlignment="1">
      <alignment/>
    </xf>
    <xf numFmtId="0" fontId="71" fillId="34" borderId="116" xfId="0" applyFont="1" applyFill="1" applyBorder="1" applyAlignment="1">
      <alignment horizontal="center"/>
    </xf>
    <xf numFmtId="0" fontId="71" fillId="34" borderId="117" xfId="0" applyFont="1" applyFill="1" applyBorder="1" applyAlignment="1">
      <alignment horizontal="center"/>
    </xf>
    <xf numFmtId="0" fontId="56" fillId="34" borderId="117" xfId="0" applyFont="1" applyFill="1" applyBorder="1" applyAlignment="1">
      <alignment horizontal="center"/>
    </xf>
    <xf numFmtId="0" fontId="56" fillId="34" borderId="118" xfId="0" applyFont="1" applyFill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0" fontId="60" fillId="0" borderId="51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60" fillId="0" borderId="125" xfId="0" applyFont="1" applyBorder="1" applyAlignment="1">
      <alignment horizontal="center" wrapText="1"/>
    </xf>
    <xf numFmtId="0" fontId="98" fillId="34" borderId="0" xfId="0" applyFont="1" applyFill="1" applyAlignment="1" applyProtection="1">
      <alignment horizontal="left" vertical="center" indent="1"/>
      <protection/>
    </xf>
    <xf numFmtId="0" fontId="82" fillId="0" borderId="0" xfId="0" applyFont="1" applyAlignment="1" applyProtection="1">
      <alignment horizontal="left" indent="1"/>
      <protection/>
    </xf>
    <xf numFmtId="0" fontId="99" fillId="34" borderId="0" xfId="0" applyFont="1" applyFill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right" wrapText="1" indent="1"/>
      <protection/>
    </xf>
    <xf numFmtId="0" fontId="87" fillId="36" borderId="0" xfId="0" applyFont="1" applyFill="1" applyAlignment="1" applyProtection="1">
      <alignment horizontal="right" vertical="center" wrapText="1" indent="1"/>
      <protection/>
    </xf>
    <xf numFmtId="0" fontId="0" fillId="36" borderId="0" xfId="0" applyFont="1" applyFill="1" applyAlignment="1" applyProtection="1">
      <alignment horizontal="right" wrapText="1" indent="1"/>
      <protection/>
    </xf>
    <xf numFmtId="0" fontId="100" fillId="0" borderId="0" xfId="0" applyFont="1" applyAlignment="1" applyProtection="1">
      <alignment horizontal="left" vertical="center" indent="1"/>
      <protection/>
    </xf>
    <xf numFmtId="0" fontId="92" fillId="0" borderId="0" xfId="0" applyFont="1" applyAlignment="1" applyProtection="1">
      <alignment horizontal="left" indent="1"/>
      <protection/>
    </xf>
    <xf numFmtId="4" fontId="101" fillId="0" borderId="32" xfId="0" applyNumberFormat="1" applyFont="1" applyBorder="1" applyAlignment="1" applyProtection="1">
      <alignment horizontal="right" vertical="center" wrapText="1" indent="3"/>
      <protection/>
    </xf>
    <xf numFmtId="4" fontId="101" fillId="0" borderId="94" xfId="0" applyNumberFormat="1" applyFont="1" applyBorder="1" applyAlignment="1" applyProtection="1">
      <alignment horizontal="right" vertical="center" wrapText="1" indent="3"/>
      <protection/>
    </xf>
    <xf numFmtId="4" fontId="101" fillId="0" borderId="109" xfId="0" applyNumberFormat="1" applyFont="1" applyBorder="1" applyAlignment="1" applyProtection="1">
      <alignment horizontal="right" vertical="center" wrapText="1" indent="3"/>
      <protection/>
    </xf>
    <xf numFmtId="4" fontId="101" fillId="0" borderId="126" xfId="0" applyNumberFormat="1" applyFont="1" applyBorder="1" applyAlignment="1" applyProtection="1">
      <alignment horizontal="right" vertical="center" wrapText="1" indent="3"/>
      <protection/>
    </xf>
    <xf numFmtId="0" fontId="85" fillId="36" borderId="94" xfId="0" applyFont="1" applyFill="1" applyBorder="1" applyAlignment="1" applyProtection="1">
      <alignment horizontal="right" vertical="center" wrapText="1" indent="1"/>
      <protection/>
    </xf>
    <xf numFmtId="0" fontId="90" fillId="0" borderId="94" xfId="0" applyFont="1" applyBorder="1" applyAlignment="1" applyProtection="1">
      <alignment horizontal="right" wrapText="1" indent="1"/>
      <protection/>
    </xf>
    <xf numFmtId="0" fontId="102" fillId="38" borderId="127" xfId="0" applyFont="1" applyFill="1" applyBorder="1" applyAlignment="1" applyProtection="1">
      <alignment horizontal="center" vertical="center" wrapText="1"/>
      <protection/>
    </xf>
    <xf numFmtId="0" fontId="102" fillId="38" borderId="128" xfId="0" applyFont="1" applyFill="1" applyBorder="1" applyAlignment="1" applyProtection="1">
      <alignment horizontal="center" vertical="center" wrapText="1"/>
      <protection/>
    </xf>
    <xf numFmtId="0" fontId="77" fillId="0" borderId="65" xfId="0" applyFont="1" applyBorder="1" applyAlignment="1" applyProtection="1">
      <alignment horizontal="center" vertical="center" wrapText="1"/>
      <protection/>
    </xf>
    <xf numFmtId="0" fontId="77" fillId="0" borderId="33" xfId="0" applyFont="1" applyBorder="1" applyAlignment="1" applyProtection="1">
      <alignment horizontal="center" vertical="center" wrapText="1"/>
      <protection/>
    </xf>
    <xf numFmtId="0" fontId="77" fillId="0" borderId="110" xfId="0" applyFont="1" applyBorder="1" applyAlignment="1" applyProtection="1">
      <alignment horizontal="center" vertical="center" wrapText="1"/>
      <protection/>
    </xf>
    <xf numFmtId="0" fontId="77" fillId="0" borderId="51" xfId="0" applyFont="1" applyBorder="1" applyAlignment="1" applyProtection="1">
      <alignment horizontal="center" vertical="center" wrapText="1"/>
      <protection/>
    </xf>
    <xf numFmtId="0" fontId="77" fillId="0" borderId="129" xfId="0" applyFont="1" applyBorder="1" applyAlignment="1" applyProtection="1">
      <alignment horizontal="center" vertical="center" wrapText="1"/>
      <protection/>
    </xf>
    <xf numFmtId="0" fontId="77" fillId="0" borderId="85" xfId="0" applyFont="1" applyBorder="1" applyAlignment="1" applyProtection="1">
      <alignment horizontal="center" vertical="center" wrapText="1"/>
      <protection/>
    </xf>
    <xf numFmtId="0" fontId="87" fillId="0" borderId="130" xfId="0" applyFont="1" applyBorder="1" applyAlignment="1" applyProtection="1">
      <alignment horizontal="center" vertical="center" wrapText="1"/>
      <protection/>
    </xf>
    <xf numFmtId="0" fontId="87" fillId="0" borderId="69" xfId="0" applyFont="1" applyBorder="1" applyAlignment="1" applyProtection="1">
      <alignment horizontal="center" vertical="center" wrapText="1"/>
      <protection/>
    </xf>
    <xf numFmtId="0" fontId="87" fillId="0" borderId="90" xfId="0" applyFont="1" applyBorder="1" applyAlignment="1" applyProtection="1">
      <alignment horizontal="center" vertical="center" wrapText="1"/>
      <protection/>
    </xf>
    <xf numFmtId="0" fontId="87" fillId="0" borderId="19" xfId="0" applyFont="1" applyBorder="1" applyAlignment="1" applyProtection="1">
      <alignment horizontal="center" vertical="center" wrapText="1"/>
      <protection/>
    </xf>
    <xf numFmtId="0" fontId="87" fillId="0" borderId="51" xfId="0" applyFont="1" applyBorder="1" applyAlignment="1" applyProtection="1">
      <alignment horizontal="center" vertical="center" wrapText="1"/>
      <protection/>
    </xf>
    <xf numFmtId="4" fontId="101" fillId="0" borderId="131" xfId="0" applyNumberFormat="1" applyFont="1" applyBorder="1" applyAlignment="1" applyProtection="1">
      <alignment horizontal="right" vertical="center" wrapText="1" indent="3"/>
      <protection/>
    </xf>
    <xf numFmtId="4" fontId="101" fillId="0" borderId="132" xfId="0" applyNumberFormat="1" applyFont="1" applyBorder="1" applyAlignment="1" applyProtection="1">
      <alignment horizontal="right" vertical="center" wrapText="1" indent="3"/>
      <protection/>
    </xf>
    <xf numFmtId="4" fontId="101" fillId="0" borderId="133" xfId="0" applyNumberFormat="1" applyFont="1" applyBorder="1" applyAlignment="1" applyProtection="1">
      <alignment horizontal="right" vertical="center" wrapText="1" indent="3"/>
      <protection/>
    </xf>
    <xf numFmtId="4" fontId="101" fillId="0" borderId="134" xfId="0" applyNumberFormat="1" applyFont="1" applyBorder="1" applyAlignment="1" applyProtection="1">
      <alignment horizontal="right" vertical="center" wrapText="1" indent="3"/>
      <protection/>
    </xf>
    <xf numFmtId="0" fontId="77" fillId="0" borderId="76" xfId="0" applyFont="1" applyBorder="1" applyAlignment="1" applyProtection="1">
      <alignment horizontal="right" wrapText="1" indent="2"/>
      <protection/>
    </xf>
    <xf numFmtId="0" fontId="0" fillId="0" borderId="58" xfId="0" applyBorder="1" applyAlignment="1" applyProtection="1">
      <alignment horizontal="right" wrapText="1" indent="2"/>
      <protection/>
    </xf>
    <xf numFmtId="0" fontId="0" fillId="0" borderId="63" xfId="0" applyBorder="1" applyAlignment="1" applyProtection="1">
      <alignment horizontal="right" wrapText="1" indent="2"/>
      <protection/>
    </xf>
    <xf numFmtId="0" fontId="0" fillId="0" borderId="64" xfId="0" applyBorder="1" applyAlignment="1" applyProtection="1">
      <alignment horizontal="right" wrapText="1" indent="2"/>
      <protection/>
    </xf>
    <xf numFmtId="0" fontId="95" fillId="34" borderId="68" xfId="0" applyFont="1" applyFill="1" applyBorder="1" applyAlignment="1" applyProtection="1">
      <alignment horizontal="center" vertical="center" wrapText="1"/>
      <protection/>
    </xf>
    <xf numFmtId="0" fontId="103" fillId="34" borderId="68" xfId="0" applyFont="1" applyFill="1" applyBorder="1" applyAlignment="1" applyProtection="1">
      <alignment horizontal="center" vertical="center" wrapText="1"/>
      <protection/>
    </xf>
    <xf numFmtId="0" fontId="103" fillId="34" borderId="99" xfId="0" applyFont="1" applyFill="1" applyBorder="1" applyAlignment="1" applyProtection="1">
      <alignment horizontal="center" vertical="center" wrapText="1"/>
      <protection/>
    </xf>
    <xf numFmtId="0" fontId="101" fillId="0" borderId="135" xfId="0" applyFont="1" applyBorder="1" applyAlignment="1" applyProtection="1">
      <alignment horizontal="left" vertical="center" wrapText="1" indent="1"/>
      <protection/>
    </xf>
    <xf numFmtId="0" fontId="79" fillId="0" borderId="69" xfId="0" applyFont="1" applyBorder="1" applyAlignment="1" applyProtection="1">
      <alignment horizontal="left" wrapText="1" indent="1"/>
      <protection/>
    </xf>
    <xf numFmtId="0" fontId="79" fillId="0" borderId="136" xfId="0" applyFont="1" applyBorder="1" applyAlignment="1" applyProtection="1">
      <alignment horizontal="left" wrapText="1" indent="1"/>
      <protection/>
    </xf>
    <xf numFmtId="0" fontId="79" fillId="0" borderId="56" xfId="0" applyFont="1" applyBorder="1" applyAlignment="1" applyProtection="1">
      <alignment horizontal="left" wrapText="1" indent="1"/>
      <protection/>
    </xf>
    <xf numFmtId="0" fontId="79" fillId="0" borderId="0" xfId="0" applyFont="1" applyAlignment="1" applyProtection="1">
      <alignment horizontal="left" wrapText="1" indent="1"/>
      <protection/>
    </xf>
    <xf numFmtId="0" fontId="79" fillId="0" borderId="57" xfId="0" applyFont="1" applyBorder="1" applyAlignment="1" applyProtection="1">
      <alignment horizontal="left" wrapText="1" indent="1"/>
      <protection/>
    </xf>
    <xf numFmtId="0" fontId="79" fillId="0" borderId="63" xfId="0" applyFont="1" applyBorder="1" applyAlignment="1" applyProtection="1">
      <alignment horizontal="left" wrapText="1" indent="1"/>
      <protection/>
    </xf>
    <xf numFmtId="0" fontId="79" fillId="0" borderId="64" xfId="0" applyFont="1" applyBorder="1" applyAlignment="1" applyProtection="1">
      <alignment horizontal="left" wrapText="1" indent="1"/>
      <protection/>
    </xf>
    <xf numFmtId="0" fontId="79" fillId="0" borderId="66" xfId="0" applyFont="1" applyBorder="1" applyAlignment="1" applyProtection="1">
      <alignment horizontal="left" wrapText="1" indent="1"/>
      <protection/>
    </xf>
    <xf numFmtId="0" fontId="85" fillId="0" borderId="137" xfId="0" applyFont="1" applyBorder="1" applyAlignment="1" applyProtection="1">
      <alignment horizontal="left" vertical="center" wrapText="1" indent="1"/>
      <protection/>
    </xf>
    <xf numFmtId="0" fontId="90" fillId="0" borderId="132" xfId="0" applyFont="1" applyBorder="1" applyAlignment="1" applyProtection="1">
      <alignment horizontal="left" wrapText="1" indent="1"/>
      <protection/>
    </xf>
    <xf numFmtId="2" fontId="77" fillId="38" borderId="65" xfId="0" applyNumberFormat="1" applyFont="1" applyFill="1" applyBorder="1" applyAlignment="1" applyProtection="1">
      <alignment horizontal="center" vertical="center" wrapText="1"/>
      <protection locked="0"/>
    </xf>
    <xf numFmtId="2" fontId="0" fillId="38" borderId="58" xfId="0" applyNumberFormat="1" applyFill="1" applyBorder="1" applyAlignment="1" applyProtection="1">
      <alignment horizontal="center" vertical="center" wrapText="1"/>
      <protection locked="0"/>
    </xf>
    <xf numFmtId="2" fontId="0" fillId="38" borderId="102" xfId="0" applyNumberFormat="1" applyFill="1" applyBorder="1" applyAlignment="1" applyProtection="1">
      <alignment horizontal="center" vertical="center" wrapText="1"/>
      <protection locked="0"/>
    </xf>
    <xf numFmtId="2" fontId="0" fillId="38" borderId="129" xfId="0" applyNumberFormat="1" applyFill="1" applyBorder="1" applyAlignment="1" applyProtection="1">
      <alignment horizontal="center" vertical="center" wrapText="1"/>
      <protection locked="0"/>
    </xf>
    <xf numFmtId="2" fontId="0" fillId="38" borderId="64" xfId="0" applyNumberFormat="1" applyFill="1" applyBorder="1" applyAlignment="1" applyProtection="1">
      <alignment horizontal="center" vertical="center" wrapText="1"/>
      <protection locked="0"/>
    </xf>
    <xf numFmtId="2" fontId="0" fillId="38" borderId="138" xfId="0" applyNumberFormat="1" applyFill="1" applyBorder="1" applyAlignment="1" applyProtection="1">
      <alignment horizontal="center" vertical="center" wrapText="1"/>
      <protection locked="0"/>
    </xf>
    <xf numFmtId="0" fontId="77" fillId="0" borderId="65" xfId="0" applyFont="1" applyBorder="1" applyAlignment="1" applyProtection="1">
      <alignment horizontal="left" vertical="center" wrapText="1" indent="1"/>
      <protection/>
    </xf>
    <xf numFmtId="0" fontId="77" fillId="0" borderId="58" xfId="0" applyFont="1" applyBorder="1" applyAlignment="1" applyProtection="1">
      <alignment horizontal="left" vertical="center" wrapText="1" indent="1"/>
      <protection/>
    </xf>
    <xf numFmtId="0" fontId="60" fillId="0" borderId="58" xfId="0" applyFont="1" applyBorder="1" applyAlignment="1" applyProtection="1">
      <alignment horizontal="left" vertical="center" wrapText="1" indent="1"/>
      <protection/>
    </xf>
    <xf numFmtId="0" fontId="60" fillId="0" borderId="33" xfId="0" applyFont="1" applyBorder="1" applyAlignment="1" applyProtection="1">
      <alignment horizontal="left" vertical="center" wrapText="1" indent="1"/>
      <protection/>
    </xf>
    <xf numFmtId="0" fontId="77" fillId="0" borderId="129" xfId="0" applyFont="1" applyBorder="1" applyAlignment="1" applyProtection="1">
      <alignment horizontal="left" vertical="center" wrapText="1" indent="1"/>
      <protection/>
    </xf>
    <xf numFmtId="0" fontId="77" fillId="0" borderId="64" xfId="0" applyFont="1" applyBorder="1" applyAlignment="1" applyProtection="1">
      <alignment horizontal="left" vertical="center" wrapText="1" indent="1"/>
      <protection/>
    </xf>
    <xf numFmtId="0" fontId="60" fillId="0" borderId="64" xfId="0" applyFont="1" applyBorder="1" applyAlignment="1" applyProtection="1">
      <alignment horizontal="left" vertical="center" wrapText="1" indent="1"/>
      <protection/>
    </xf>
    <xf numFmtId="0" fontId="60" fillId="0" borderId="85" xfId="0" applyFont="1" applyBorder="1" applyAlignment="1" applyProtection="1">
      <alignment horizontal="left" vertical="center" wrapText="1" indent="1"/>
      <protection/>
    </xf>
    <xf numFmtId="0" fontId="85" fillId="36" borderId="107" xfId="0" applyFont="1" applyFill="1" applyBorder="1" applyAlignment="1" applyProtection="1">
      <alignment horizontal="right" vertical="center" wrapText="1" indent="1"/>
      <protection/>
    </xf>
    <xf numFmtId="0" fontId="90" fillId="0" borderId="107" xfId="0" applyFont="1" applyBorder="1" applyAlignment="1" applyProtection="1">
      <alignment horizontal="right" wrapText="1" indent="1"/>
      <protection/>
    </xf>
    <xf numFmtId="2" fontId="85" fillId="38" borderId="37" xfId="0" applyNumberFormat="1" applyFont="1" applyFill="1" applyBorder="1" applyAlignment="1" applyProtection="1">
      <alignment horizontal="right" vertical="center" wrapText="1" indent="1"/>
      <protection locked="0"/>
    </xf>
    <xf numFmtId="2" fontId="90" fillId="38" borderId="94" xfId="0" applyNumberFormat="1" applyFont="1" applyFill="1" applyBorder="1" applyAlignment="1" applyProtection="1">
      <alignment horizontal="right" wrapText="1" indent="1"/>
      <protection locked="0"/>
    </xf>
    <xf numFmtId="0" fontId="87" fillId="0" borderId="136" xfId="0" applyFont="1" applyBorder="1" applyAlignment="1" applyProtection="1">
      <alignment horizontal="center" vertical="center" wrapText="1"/>
      <protection/>
    </xf>
    <xf numFmtId="0" fontId="87" fillId="0" borderId="57" xfId="0" applyFont="1" applyBorder="1" applyAlignment="1" applyProtection="1">
      <alignment horizontal="center" vertical="center" wrapText="1"/>
      <protection/>
    </xf>
    <xf numFmtId="4" fontId="101" fillId="0" borderId="106" xfId="0" applyNumberFormat="1" applyFont="1" applyBorder="1" applyAlignment="1" applyProtection="1">
      <alignment horizontal="right" vertical="center" wrapText="1" indent="3"/>
      <protection/>
    </xf>
    <xf numFmtId="0" fontId="101" fillId="0" borderId="107" xfId="0" applyFont="1" applyBorder="1" applyAlignment="1" applyProtection="1">
      <alignment horizontal="right" vertical="center" wrapText="1" indent="3"/>
      <protection/>
    </xf>
    <xf numFmtId="0" fontId="101" fillId="0" borderId="108" xfId="0" applyFont="1" applyBorder="1" applyAlignment="1" applyProtection="1">
      <alignment horizontal="right" vertical="center" wrapText="1" indent="3"/>
      <protection/>
    </xf>
    <xf numFmtId="0" fontId="101" fillId="0" borderId="139" xfId="0" applyFont="1" applyBorder="1" applyAlignment="1" applyProtection="1">
      <alignment horizontal="right" vertical="center" wrapText="1" indent="3"/>
      <protection/>
    </xf>
    <xf numFmtId="0" fontId="85" fillId="0" borderId="140" xfId="0" applyFont="1" applyBorder="1" applyAlignment="1" applyProtection="1">
      <alignment horizontal="left" vertical="center" wrapText="1" indent="1"/>
      <protection/>
    </xf>
    <xf numFmtId="0" fontId="90" fillId="0" borderId="107" xfId="0" applyFont="1" applyBorder="1" applyAlignment="1" applyProtection="1">
      <alignment horizontal="left" wrapText="1" indent="1"/>
      <protection/>
    </xf>
    <xf numFmtId="0" fontId="77" fillId="0" borderId="141" xfId="0" applyFont="1" applyBorder="1" applyAlignment="1" applyProtection="1">
      <alignment horizontal="left" vertical="center" indent="1"/>
      <protection/>
    </xf>
    <xf numFmtId="0" fontId="77" fillId="0" borderId="13" xfId="0" applyFont="1" applyBorder="1" applyAlignment="1" applyProtection="1">
      <alignment horizontal="left" vertical="center" indent="1"/>
      <protection/>
    </xf>
    <xf numFmtId="0" fontId="77" fillId="0" borderId="142" xfId="0" applyFont="1" applyBorder="1" applyAlignment="1" applyProtection="1">
      <alignment horizontal="left" vertical="center" indent="1"/>
      <protection/>
    </xf>
    <xf numFmtId="0" fontId="77" fillId="0" borderId="15" xfId="0" applyFont="1" applyBorder="1" applyAlignment="1" applyProtection="1">
      <alignment horizontal="left" vertical="center" indent="1"/>
      <protection/>
    </xf>
    <xf numFmtId="0" fontId="77" fillId="0" borderId="143" xfId="0" applyFont="1" applyBorder="1" applyAlignment="1" applyProtection="1">
      <alignment horizontal="left" vertical="center" indent="1"/>
      <protection/>
    </xf>
    <xf numFmtId="0" fontId="77" fillId="0" borderId="144" xfId="0" applyFont="1" applyBorder="1" applyAlignment="1" applyProtection="1">
      <alignment horizontal="left" vertical="center" indent="1"/>
      <protection/>
    </xf>
    <xf numFmtId="170" fontId="77" fillId="0" borderId="13" xfId="0" applyNumberFormat="1" applyFont="1" applyBorder="1" applyAlignment="1" applyProtection="1">
      <alignment horizontal="right" vertical="center" wrapText="1" indent="1"/>
      <protection/>
    </xf>
    <xf numFmtId="170" fontId="77" fillId="0" borderId="15" xfId="0" applyNumberFormat="1" applyFont="1" applyBorder="1" applyAlignment="1" applyProtection="1">
      <alignment horizontal="right" vertical="center" wrapText="1" indent="1"/>
      <protection/>
    </xf>
    <xf numFmtId="170" fontId="77" fillId="0" borderId="144" xfId="0" applyNumberFormat="1" applyFont="1" applyBorder="1" applyAlignment="1" applyProtection="1">
      <alignment horizontal="right" vertical="center" wrapText="1" indent="1"/>
      <protection/>
    </xf>
    <xf numFmtId="0" fontId="77" fillId="0" borderId="13" xfId="0" applyFont="1" applyBorder="1" applyAlignment="1" applyProtection="1">
      <alignment horizontal="left" vertical="center" wrapText="1" indent="1"/>
      <protection/>
    </xf>
    <xf numFmtId="0" fontId="0" fillId="0" borderId="13" xfId="0" applyBorder="1" applyAlignment="1" applyProtection="1">
      <alignment horizontal="left" vertical="center" wrapText="1" indent="1"/>
      <protection/>
    </xf>
    <xf numFmtId="0" fontId="0" fillId="0" borderId="15" xfId="0" applyBorder="1" applyAlignment="1" applyProtection="1">
      <alignment horizontal="left" vertical="center" wrapText="1" indent="1"/>
      <protection/>
    </xf>
    <xf numFmtId="0" fontId="0" fillId="0" borderId="144" xfId="0" applyBorder="1" applyAlignment="1" applyProtection="1">
      <alignment horizontal="left" wrapText="1" indent="1"/>
      <protection/>
    </xf>
    <xf numFmtId="1" fontId="104" fillId="0" borderId="65" xfId="0" applyNumberFormat="1" applyFont="1" applyBorder="1" applyAlignment="1" applyProtection="1">
      <alignment horizontal="center" vertical="center" wrapText="1"/>
      <protection/>
    </xf>
    <xf numFmtId="1" fontId="104" fillId="0" borderId="110" xfId="0" applyNumberFormat="1" applyFont="1" applyBorder="1" applyAlignment="1" applyProtection="1">
      <alignment horizontal="center" vertical="center" wrapText="1"/>
      <protection/>
    </xf>
    <xf numFmtId="0" fontId="56" fillId="0" borderId="129" xfId="0" applyFont="1" applyBorder="1" applyAlignment="1" applyProtection="1">
      <alignment wrapText="1"/>
      <protection/>
    </xf>
    <xf numFmtId="165" fontId="85" fillId="36" borderId="37" xfId="0" applyNumberFormat="1" applyFont="1" applyFill="1" applyBorder="1" applyAlignment="1" applyProtection="1">
      <alignment horizontal="right" vertical="center" wrapText="1" indent="1"/>
      <protection/>
    </xf>
    <xf numFmtId="0" fontId="85" fillId="36" borderId="132" xfId="0" applyFont="1" applyFill="1" applyBorder="1" applyAlignment="1" applyProtection="1">
      <alignment horizontal="right" vertical="center" wrapText="1" indent="1"/>
      <protection/>
    </xf>
    <xf numFmtId="0" fontId="90" fillId="0" borderId="132" xfId="0" applyFont="1" applyBorder="1" applyAlignment="1" applyProtection="1">
      <alignment horizontal="right" wrapText="1" indent="1"/>
      <protection/>
    </xf>
    <xf numFmtId="4" fontId="77" fillId="0" borderId="65" xfId="0" applyNumberFormat="1" applyFont="1" applyBorder="1" applyAlignment="1" applyProtection="1">
      <alignment horizontal="center" vertical="center" wrapText="1"/>
      <protection/>
    </xf>
    <xf numFmtId="4" fontId="77" fillId="0" borderId="102" xfId="0" applyNumberFormat="1" applyFont="1" applyBorder="1" applyAlignment="1" applyProtection="1">
      <alignment horizontal="center" vertical="center" wrapText="1"/>
      <protection/>
    </xf>
    <xf numFmtId="4" fontId="77" fillId="0" borderId="110" xfId="0" applyNumberFormat="1" applyFont="1" applyBorder="1" applyAlignment="1" applyProtection="1">
      <alignment horizontal="center" vertical="center" wrapText="1"/>
      <protection/>
    </xf>
    <xf numFmtId="4" fontId="77" fillId="0" borderId="115" xfId="0" applyNumberFormat="1" applyFont="1" applyBorder="1" applyAlignment="1" applyProtection="1">
      <alignment horizontal="center" vertical="center" wrapText="1"/>
      <protection/>
    </xf>
    <xf numFmtId="4" fontId="77" fillId="0" borderId="129" xfId="0" applyNumberFormat="1" applyFont="1" applyBorder="1" applyAlignment="1" applyProtection="1">
      <alignment horizontal="center" vertical="center" wrapText="1"/>
      <protection/>
    </xf>
    <xf numFmtId="4" fontId="77" fillId="0" borderId="138" xfId="0" applyNumberFormat="1" applyFont="1" applyBorder="1" applyAlignment="1" applyProtection="1">
      <alignment horizontal="center" vertical="center" wrapText="1"/>
      <protection/>
    </xf>
    <xf numFmtId="0" fontId="85" fillId="0" borderId="145" xfId="0" applyFont="1" applyBorder="1" applyAlignment="1" applyProtection="1">
      <alignment horizontal="left" vertical="center" wrapText="1" indent="1"/>
      <protection/>
    </xf>
    <xf numFmtId="0" fontId="90" fillId="0" borderId="94" xfId="0" applyFont="1" applyBorder="1" applyAlignment="1" applyProtection="1">
      <alignment horizontal="left" wrapText="1" indent="1"/>
      <protection/>
    </xf>
    <xf numFmtId="0" fontId="90" fillId="0" borderId="123" xfId="0" applyFont="1" applyBorder="1" applyAlignment="1" applyProtection="1">
      <alignment horizontal="left" wrapText="1" indent="1"/>
      <protection/>
    </xf>
    <xf numFmtId="1" fontId="77" fillId="0" borderId="146" xfId="0" applyNumberFormat="1" applyFont="1" applyBorder="1" applyAlignment="1" applyProtection="1">
      <alignment horizontal="center" vertical="center" wrapText="1"/>
      <protection/>
    </xf>
    <xf numFmtId="0" fontId="77" fillId="0" borderId="40" xfId="0" applyFont="1" applyBorder="1" applyAlignment="1" applyProtection="1">
      <alignment horizontal="left" vertical="center" wrapText="1" indent="1"/>
      <protection/>
    </xf>
    <xf numFmtId="0" fontId="0" fillId="0" borderId="93" xfId="0" applyBorder="1" applyAlignment="1" applyProtection="1">
      <alignment horizontal="left" vertical="center" wrapText="1" indent="1"/>
      <protection/>
    </xf>
    <xf numFmtId="0" fontId="0" fillId="0" borderId="147" xfId="0" applyBorder="1" applyAlignment="1" applyProtection="1">
      <alignment horizontal="left" vertical="center" wrapText="1" indent="1"/>
      <protection/>
    </xf>
    <xf numFmtId="0" fontId="0" fillId="0" borderId="40" xfId="0" applyBorder="1" applyAlignment="1" applyProtection="1">
      <alignment horizontal="left" vertical="center" wrapText="1" indent="1"/>
      <protection/>
    </xf>
    <xf numFmtId="0" fontId="0" fillId="0" borderId="65" xfId="0" applyBorder="1" applyAlignment="1" applyProtection="1">
      <alignment horizontal="left" vertical="center" wrapText="1" indent="1"/>
      <protection/>
    </xf>
    <xf numFmtId="0" fontId="0" fillId="0" borderId="58" xfId="0" applyBorder="1" applyAlignment="1" applyProtection="1">
      <alignment horizontal="left" vertical="center" wrapText="1" indent="1"/>
      <protection/>
    </xf>
    <xf numFmtId="0" fontId="0" fillId="0" borderId="102" xfId="0" applyBorder="1" applyAlignment="1" applyProtection="1">
      <alignment horizontal="left" vertical="center" wrapText="1" indent="1"/>
      <protection/>
    </xf>
    <xf numFmtId="1" fontId="77" fillId="0" borderId="13" xfId="0" applyNumberFormat="1" applyFont="1" applyBorder="1" applyAlignment="1" applyProtection="1">
      <alignment horizontal="center" vertical="center" wrapText="1"/>
      <protection/>
    </xf>
    <xf numFmtId="0" fontId="77" fillId="0" borderId="135" xfId="0" applyFont="1" applyBorder="1" applyAlignment="1" applyProtection="1">
      <alignment horizontal="left" vertical="center" wrapText="1" indent="1"/>
      <protection/>
    </xf>
    <xf numFmtId="0" fontId="0" fillId="0" borderId="69" xfId="0" applyBorder="1" applyAlignment="1" applyProtection="1">
      <alignment horizontal="left" vertical="center" wrapText="1" indent="1"/>
      <protection/>
    </xf>
    <xf numFmtId="0" fontId="0" fillId="0" borderId="90" xfId="0" applyBorder="1" applyAlignment="1" applyProtection="1">
      <alignment horizontal="left" vertical="center" wrapText="1" indent="1"/>
      <protection/>
    </xf>
    <xf numFmtId="0" fontId="0" fillId="0" borderId="82" xfId="0" applyBorder="1" applyAlignment="1" applyProtection="1">
      <alignment horizontal="left" vertical="center" wrapText="1" indent="1"/>
      <protection/>
    </xf>
    <xf numFmtId="0" fontId="0" fillId="0" borderId="60" xfId="0" applyBorder="1" applyAlignment="1" applyProtection="1">
      <alignment horizontal="left" vertical="center" wrapText="1" indent="1"/>
      <protection/>
    </xf>
    <xf numFmtId="0" fontId="0" fillId="0" borderId="83" xfId="0" applyBorder="1" applyAlignment="1" applyProtection="1">
      <alignment horizontal="left" vertical="center" wrapText="1" indent="1"/>
      <protection/>
    </xf>
    <xf numFmtId="0" fontId="77" fillId="0" borderId="148" xfId="0" applyFont="1" applyBorder="1" applyAlignment="1" applyProtection="1">
      <alignment horizontal="left" vertical="center" wrapText="1" indent="1"/>
      <protection/>
    </xf>
    <xf numFmtId="0" fontId="0" fillId="0" borderId="128" xfId="0" applyBorder="1" applyAlignment="1" applyProtection="1">
      <alignment horizontal="left" vertical="center" wrapText="1" indent="1"/>
      <protection/>
    </xf>
    <xf numFmtId="0" fontId="0" fillId="0" borderId="149" xfId="0" applyBorder="1" applyAlignment="1" applyProtection="1">
      <alignment horizontal="left" vertical="center" wrapText="1" indent="1"/>
      <protection/>
    </xf>
    <xf numFmtId="1" fontId="77" fillId="0" borderId="150" xfId="0" applyNumberFormat="1" applyFont="1" applyBorder="1" applyAlignment="1" applyProtection="1">
      <alignment horizontal="center" vertical="center" wrapText="1"/>
      <protection/>
    </xf>
    <xf numFmtId="0" fontId="77" fillId="0" borderId="151" xfId="0" applyFont="1" applyBorder="1" applyAlignment="1" applyProtection="1">
      <alignment horizontal="center" vertical="center" wrapText="1"/>
      <protection/>
    </xf>
    <xf numFmtId="0" fontId="77" fillId="0" borderId="23" xfId="0" applyFont="1" applyBorder="1" applyAlignment="1" applyProtection="1">
      <alignment horizontal="center" vertical="center" wrapText="1"/>
      <protection/>
    </xf>
    <xf numFmtId="167" fontId="77" fillId="0" borderId="150" xfId="0" applyNumberFormat="1" applyFont="1" applyBorder="1" applyAlignment="1" applyProtection="1">
      <alignment horizontal="center" vertical="center" wrapText="1"/>
      <protection/>
    </xf>
    <xf numFmtId="167" fontId="77" fillId="0" borderId="146" xfId="0" applyNumberFormat="1" applyFont="1" applyBorder="1" applyAlignment="1" applyProtection="1">
      <alignment horizontal="center" vertical="center" wrapText="1"/>
      <protection/>
    </xf>
    <xf numFmtId="0" fontId="77" fillId="0" borderId="12" xfId="0" applyFont="1" applyBorder="1" applyAlignment="1" applyProtection="1">
      <alignment horizontal="center" vertical="center" wrapText="1"/>
      <protection/>
    </xf>
    <xf numFmtId="167" fontId="77" fillId="0" borderId="13" xfId="0" applyNumberFormat="1" applyFont="1" applyBorder="1" applyAlignment="1" applyProtection="1">
      <alignment horizontal="center" vertical="center" wrapText="1"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7" fillId="0" borderId="27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70" fontId="77" fillId="0" borderId="65" xfId="0" applyNumberFormat="1" applyFont="1" applyBorder="1" applyAlignment="1" applyProtection="1">
      <alignment horizontal="right" vertical="center" wrapText="1" indent="1"/>
      <protection/>
    </xf>
    <xf numFmtId="170" fontId="0" fillId="0" borderId="102" xfId="0" applyNumberFormat="1" applyBorder="1" applyAlignment="1" applyProtection="1">
      <alignment horizontal="right" vertical="center" wrapText="1" indent="1"/>
      <protection/>
    </xf>
    <xf numFmtId="170" fontId="0" fillId="0" borderId="39" xfId="0" applyNumberFormat="1" applyBorder="1" applyAlignment="1" applyProtection="1">
      <alignment horizontal="right" vertical="center" wrapText="1" indent="1"/>
      <protection/>
    </xf>
    <xf numFmtId="170" fontId="0" fillId="0" borderId="103" xfId="0" applyNumberFormat="1" applyBorder="1" applyAlignment="1" applyProtection="1">
      <alignment horizontal="right" vertical="center" wrapText="1" indent="1"/>
      <protection/>
    </xf>
    <xf numFmtId="4" fontId="77" fillId="0" borderId="39" xfId="0" applyNumberFormat="1" applyFont="1" applyBorder="1" applyAlignment="1" applyProtection="1">
      <alignment horizontal="center" vertical="center" wrapText="1"/>
      <protection/>
    </xf>
    <xf numFmtId="4" fontId="77" fillId="0" borderId="103" xfId="0" applyNumberFormat="1" applyFont="1" applyBorder="1" applyAlignment="1" applyProtection="1">
      <alignment horizontal="center" vertical="center" wrapText="1"/>
      <protection/>
    </xf>
    <xf numFmtId="0" fontId="77" fillId="0" borderId="112" xfId="0" applyFont="1" applyBorder="1" applyAlignment="1" applyProtection="1">
      <alignment horizontal="center" vertical="center" wrapText="1"/>
      <protection/>
    </xf>
    <xf numFmtId="0" fontId="77" fillId="0" borderId="74" xfId="0" applyFont="1" applyBorder="1" applyAlignment="1" applyProtection="1">
      <alignment horizontal="center" vertical="center" wrapText="1"/>
      <protection/>
    </xf>
    <xf numFmtId="0" fontId="77" fillId="0" borderId="12" xfId="0" applyFont="1" applyBorder="1" applyAlignment="1" applyProtection="1">
      <alignment horizontal="right" vertical="center" wrapText="1" indent="1"/>
      <protection/>
    </xf>
    <xf numFmtId="0" fontId="0" fillId="0" borderId="13" xfId="0" applyBorder="1" applyAlignment="1" applyProtection="1">
      <alignment horizontal="right" wrapText="1" indent="1"/>
      <protection/>
    </xf>
    <xf numFmtId="0" fontId="77" fillId="0" borderId="25" xfId="0" applyFont="1" applyBorder="1" applyAlignment="1" applyProtection="1">
      <alignment horizontal="right" vertical="center" wrapText="1" indent="1"/>
      <protection/>
    </xf>
    <xf numFmtId="0" fontId="0" fillId="0" borderId="27" xfId="0" applyBorder="1" applyAlignment="1" applyProtection="1">
      <alignment horizontal="right" wrapText="1" indent="1"/>
      <protection/>
    </xf>
    <xf numFmtId="4" fontId="77" fillId="0" borderId="13" xfId="0" applyNumberFormat="1" applyFont="1" applyBorder="1" applyAlignment="1" applyProtection="1">
      <alignment horizontal="right" vertical="center" wrapText="1" indent="1"/>
      <protection/>
    </xf>
    <xf numFmtId="4" fontId="77" fillId="0" borderId="27" xfId="0" applyNumberFormat="1" applyFont="1" applyBorder="1" applyAlignment="1" applyProtection="1">
      <alignment horizontal="right" vertical="center" wrapText="1" indent="1"/>
      <protection/>
    </xf>
    <xf numFmtId="0" fontId="77" fillId="0" borderId="75" xfId="0" applyFont="1" applyBorder="1" applyAlignment="1" applyProtection="1">
      <alignment horizontal="center" vertical="center" wrapText="1"/>
      <protection/>
    </xf>
    <xf numFmtId="0" fontId="77" fillId="0" borderId="15" xfId="0" applyFont="1" applyBorder="1" applyAlignment="1" applyProtection="1">
      <alignment horizontal="center" vertical="center" wrapText="1"/>
      <protection/>
    </xf>
    <xf numFmtId="170" fontId="0" fillId="0" borderId="110" xfId="0" applyNumberFormat="1" applyBorder="1" applyAlignment="1" applyProtection="1">
      <alignment horizontal="right" vertical="center" wrapText="1" indent="1"/>
      <protection/>
    </xf>
    <xf numFmtId="170" fontId="0" fillId="0" borderId="115" xfId="0" applyNumberFormat="1" applyBorder="1" applyAlignment="1" applyProtection="1">
      <alignment horizontal="right" vertical="center" wrapText="1" inden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7" fillId="0" borderId="50" xfId="0" applyFont="1" applyBorder="1" applyAlignment="1" applyProtection="1">
      <alignment horizontal="right" vertical="center" wrapText="1" indent="1"/>
      <protection/>
    </xf>
    <xf numFmtId="0" fontId="0" fillId="0" borderId="15" xfId="0" applyBorder="1" applyAlignment="1" applyProtection="1">
      <alignment horizontal="right" wrapText="1" indent="1"/>
      <protection/>
    </xf>
    <xf numFmtId="4" fontId="77" fillId="0" borderId="15" xfId="0" applyNumberFormat="1" applyFont="1" applyBorder="1" applyAlignment="1" applyProtection="1">
      <alignment horizontal="right" vertical="center" wrapText="1" indent="1"/>
      <protection/>
    </xf>
    <xf numFmtId="0" fontId="77" fillId="0" borderId="88" xfId="0" applyFont="1" applyBorder="1" applyAlignment="1" applyProtection="1">
      <alignment horizontal="right" vertical="center" wrapText="1" indent="1"/>
      <protection/>
    </xf>
    <xf numFmtId="0" fontId="0" fillId="0" borderId="144" xfId="0" applyBorder="1" applyAlignment="1" applyProtection="1">
      <alignment horizontal="right" wrapText="1" indent="1"/>
      <protection/>
    </xf>
    <xf numFmtId="4" fontId="77" fillId="0" borderId="144" xfId="0" applyNumberFormat="1" applyFont="1" applyBorder="1" applyAlignment="1" applyProtection="1">
      <alignment horizontal="right" vertical="center" wrapText="1" indent="1"/>
      <protection/>
    </xf>
    <xf numFmtId="0" fontId="77" fillId="0" borderId="89" xfId="0" applyFont="1" applyBorder="1" applyAlignment="1" applyProtection="1">
      <alignment horizontal="center" vertical="center" wrapText="1"/>
      <protection/>
    </xf>
    <xf numFmtId="0" fontId="77" fillId="0" borderId="152" xfId="0" applyFont="1" applyBorder="1" applyAlignment="1" applyProtection="1">
      <alignment horizontal="center" vertical="center" wrapText="1"/>
      <protection/>
    </xf>
    <xf numFmtId="170" fontId="77" fillId="0" borderId="153" xfId="0" applyNumberFormat="1" applyFont="1" applyBorder="1" applyAlignment="1" applyProtection="1">
      <alignment horizontal="right" vertical="center" wrapText="1" indent="1"/>
      <protection/>
    </xf>
    <xf numFmtId="170" fontId="0" fillId="0" borderId="154" xfId="0" applyNumberFormat="1" applyBorder="1" applyAlignment="1" applyProtection="1">
      <alignment horizontal="right" vertical="center" wrapText="1" indent="1"/>
      <protection/>
    </xf>
    <xf numFmtId="0" fontId="77" fillId="0" borderId="155" xfId="0" applyFont="1" applyBorder="1" applyAlignment="1" applyProtection="1">
      <alignment horizontal="right" vertical="center" wrapText="1" indent="1"/>
      <protection/>
    </xf>
    <xf numFmtId="0" fontId="77" fillId="0" borderId="152" xfId="0" applyFont="1" applyBorder="1" applyAlignment="1" applyProtection="1">
      <alignment horizontal="right" vertical="center" wrapText="1" indent="1"/>
      <protection/>
    </xf>
    <xf numFmtId="0" fontId="77" fillId="0" borderId="15" xfId="0" applyFont="1" applyBorder="1" applyAlignment="1" applyProtection="1">
      <alignment horizontal="right" vertical="center" wrapText="1" indent="1"/>
      <protection/>
    </xf>
    <xf numFmtId="0" fontId="77" fillId="0" borderId="27" xfId="0" applyFont="1" applyBorder="1" applyAlignment="1" applyProtection="1">
      <alignment horizontal="right" vertical="center" wrapText="1" indent="1"/>
      <protection/>
    </xf>
    <xf numFmtId="4" fontId="77" fillId="0" borderId="152" xfId="0" applyNumberFormat="1" applyFont="1" applyBorder="1" applyAlignment="1" applyProtection="1">
      <alignment horizontal="right" vertical="center" wrapText="1" indent="1"/>
      <protection/>
    </xf>
    <xf numFmtId="0" fontId="77" fillId="0" borderId="156" xfId="0" applyFont="1" applyBorder="1" applyAlignment="1" applyProtection="1">
      <alignment horizontal="center" vertical="center" wrapText="1"/>
      <protection/>
    </xf>
    <xf numFmtId="4" fontId="77" fillId="0" borderId="153" xfId="0" applyNumberFormat="1" applyFont="1" applyBorder="1" applyAlignment="1" applyProtection="1">
      <alignment horizontal="center" vertical="center" wrapText="1"/>
      <protection/>
    </xf>
    <xf numFmtId="4" fontId="77" fillId="0" borderId="154" xfId="0" applyNumberFormat="1" applyFont="1" applyBorder="1" applyAlignment="1" applyProtection="1">
      <alignment horizontal="center" vertical="center" wrapText="1"/>
      <protection/>
    </xf>
    <xf numFmtId="0" fontId="0" fillId="0" borderId="157" xfId="0" applyBorder="1" applyAlignment="1" applyProtection="1">
      <alignment horizontal="center" vertical="center" wrapText="1"/>
      <protection/>
    </xf>
    <xf numFmtId="0" fontId="77" fillId="0" borderId="158" xfId="0" applyFont="1" applyBorder="1" applyAlignment="1" applyProtection="1">
      <alignment horizontal="center" vertical="center" wrapText="1"/>
      <protection/>
    </xf>
    <xf numFmtId="0" fontId="77" fillId="0" borderId="142" xfId="0" applyFont="1" applyBorder="1" applyAlignment="1" applyProtection="1">
      <alignment horizontal="center" vertical="center" wrapText="1"/>
      <protection/>
    </xf>
    <xf numFmtId="0" fontId="0" fillId="0" borderId="159" xfId="0" applyBorder="1" applyAlignment="1" applyProtection="1">
      <alignment vertical="center" wrapText="1"/>
      <protection/>
    </xf>
    <xf numFmtId="0" fontId="77" fillId="0" borderId="152" xfId="0" applyFont="1" applyBorder="1" applyAlignment="1" applyProtection="1">
      <alignment horizontal="left" vertical="center" wrapText="1" indent="1"/>
      <protection/>
    </xf>
    <xf numFmtId="0" fontId="0" fillId="0" borderId="152" xfId="0" applyBorder="1" applyAlignment="1" applyProtection="1">
      <alignment horizontal="left" vertical="center" wrapText="1" indent="1"/>
      <protection/>
    </xf>
    <xf numFmtId="0" fontId="77" fillId="0" borderId="15" xfId="0" applyFont="1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170" fontId="77" fillId="0" borderId="110" xfId="0" applyNumberFormat="1" applyFont="1" applyBorder="1" applyAlignment="1" applyProtection="1">
      <alignment horizontal="right" vertical="center" wrapText="1" indent="1"/>
      <protection/>
    </xf>
    <xf numFmtId="4" fontId="77" fillId="0" borderId="152" xfId="0" applyNumberFormat="1" applyFont="1" applyBorder="1" applyAlignment="1" applyProtection="1">
      <alignment horizontal="center" vertical="center" wrapText="1"/>
      <protection/>
    </xf>
    <xf numFmtId="4" fontId="77" fillId="0" borderId="15" xfId="0" applyNumberFormat="1" applyFont="1" applyBorder="1" applyAlignment="1" applyProtection="1">
      <alignment horizontal="center" vertical="center" wrapText="1"/>
      <protection/>
    </xf>
    <xf numFmtId="4" fontId="77" fillId="0" borderId="27" xfId="0" applyNumberFormat="1" applyFont="1" applyBorder="1" applyAlignment="1" applyProtection="1">
      <alignment horizontal="center" vertical="center" wrapText="1"/>
      <protection/>
    </xf>
    <xf numFmtId="4" fontId="77" fillId="0" borderId="13" xfId="0" applyNumberFormat="1" applyFont="1" applyBorder="1" applyAlignment="1" applyProtection="1">
      <alignment horizontal="center" vertical="center" wrapText="1"/>
      <protection/>
    </xf>
    <xf numFmtId="4" fontId="105" fillId="43" borderId="10" xfId="0" applyNumberFormat="1" applyFont="1" applyFill="1" applyBorder="1" applyAlignment="1">
      <alignment horizontal="right" vertical="top" indent="1"/>
    </xf>
    <xf numFmtId="4" fontId="71" fillId="43" borderId="34" xfId="0" applyNumberFormat="1" applyFont="1" applyFill="1" applyBorder="1" applyAlignment="1">
      <alignment horizontal="right" vertical="center" indent="1"/>
    </xf>
    <xf numFmtId="0" fontId="56" fillId="43" borderId="17" xfId="0" applyFont="1" applyFill="1" applyBorder="1" applyAlignment="1">
      <alignment horizontal="right" vertical="center" indent="1"/>
    </xf>
    <xf numFmtId="0" fontId="56" fillId="43" borderId="36" xfId="0" applyFont="1" applyFill="1" applyBorder="1" applyAlignment="1">
      <alignment horizontal="righ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F38" sqref="F38"/>
    </sheetView>
  </sheetViews>
  <sheetFormatPr defaultColWidth="11.421875" defaultRowHeight="15"/>
  <cols>
    <col min="1" max="1" width="12.7109375" style="145" customWidth="1"/>
    <col min="2" max="4" width="20.7109375" style="145" customWidth="1"/>
    <col min="5" max="5" width="3.7109375" style="145" customWidth="1"/>
    <col min="6" max="6" width="12.7109375" style="145" customWidth="1"/>
    <col min="7" max="8" width="20.7109375" style="145" customWidth="1"/>
    <col min="9" max="16384" width="11.421875" style="145" customWidth="1"/>
  </cols>
  <sheetData>
    <row r="1" spans="1:8" ht="30" customHeight="1">
      <c r="A1" s="592" t="s">
        <v>289</v>
      </c>
      <c r="B1" s="593"/>
      <c r="C1" s="593"/>
      <c r="D1" s="593"/>
      <c r="E1" s="480"/>
      <c r="F1" s="481"/>
      <c r="G1" s="481"/>
      <c r="H1" s="481" t="s">
        <v>277</v>
      </c>
    </row>
    <row r="2" spans="1:8" ht="30" customHeight="1">
      <c r="A2" s="603" t="s">
        <v>54</v>
      </c>
      <c r="B2" s="604"/>
      <c r="C2" s="604"/>
      <c r="D2" s="604"/>
      <c r="E2" s="604"/>
      <c r="F2" s="604"/>
      <c r="G2" s="604"/>
      <c r="H2" s="604"/>
    </row>
    <row r="3" spans="1:8" ht="23.25">
      <c r="A3" s="603" t="s">
        <v>55</v>
      </c>
      <c r="B3" s="604"/>
      <c r="C3" s="604"/>
      <c r="D3" s="604"/>
      <c r="E3" s="604"/>
      <c r="F3" s="604"/>
      <c r="G3" s="604"/>
      <c r="H3" s="604"/>
    </row>
    <row r="4" ht="15.75" thickBot="1"/>
    <row r="5" spans="1:8" ht="45" customHeight="1">
      <c r="A5" s="618" t="s">
        <v>33</v>
      </c>
      <c r="B5" s="619"/>
      <c r="C5" s="620"/>
      <c r="D5" s="621"/>
      <c r="E5" s="288"/>
      <c r="F5" s="622"/>
      <c r="G5" s="623"/>
      <c r="H5" s="623"/>
    </row>
    <row r="6" spans="1:8" ht="75.75" thickBot="1">
      <c r="A6" s="482" t="s">
        <v>27</v>
      </c>
      <c r="B6" s="483" t="s">
        <v>34</v>
      </c>
      <c r="C6" s="484"/>
      <c r="D6" s="485" t="s">
        <v>35</v>
      </c>
      <c r="E6" s="256"/>
      <c r="F6" s="486"/>
      <c r="G6" s="487"/>
      <c r="H6" s="487"/>
    </row>
    <row r="7" spans="1:8" ht="4.5" customHeight="1">
      <c r="A7" s="488"/>
      <c r="B7" s="489"/>
      <c r="C7" s="490"/>
      <c r="D7" s="491"/>
      <c r="E7" s="256"/>
      <c r="F7" s="492"/>
      <c r="G7" s="493"/>
      <c r="H7" s="494"/>
    </row>
    <row r="8" spans="1:8" ht="18.75">
      <c r="A8" s="495">
        <v>1</v>
      </c>
      <c r="B8" s="150">
        <v>0</v>
      </c>
      <c r="C8" s="496"/>
      <c r="D8" s="151"/>
      <c r="E8" s="497"/>
      <c r="F8" s="498"/>
      <c r="G8" s="499"/>
      <c r="H8" s="500"/>
    </row>
    <row r="9" spans="1:8" ht="4.5" customHeight="1">
      <c r="A9" s="495"/>
      <c r="B9" s="501"/>
      <c r="C9" s="502"/>
      <c r="D9" s="503"/>
      <c r="E9" s="497"/>
      <c r="F9" s="498"/>
      <c r="G9" s="499"/>
      <c r="H9" s="500"/>
    </row>
    <row r="10" spans="1:8" ht="18.75">
      <c r="A10" s="495">
        <v>2</v>
      </c>
      <c r="B10" s="150">
        <v>0</v>
      </c>
      <c r="C10" s="496"/>
      <c r="D10" s="151"/>
      <c r="E10" s="497"/>
      <c r="F10" s="498"/>
      <c r="G10" s="499"/>
      <c r="H10" s="500"/>
    </row>
    <row r="11" spans="1:8" ht="4.5" customHeight="1">
      <c r="A11" s="495"/>
      <c r="B11" s="501"/>
      <c r="C11" s="502"/>
      <c r="D11" s="503"/>
      <c r="E11" s="497"/>
      <c r="F11" s="498"/>
      <c r="G11" s="499"/>
      <c r="H11" s="500"/>
    </row>
    <row r="12" spans="1:8" ht="18.75">
      <c r="A12" s="495">
        <v>3</v>
      </c>
      <c r="B12" s="150">
        <v>0</v>
      </c>
      <c r="C12" s="496"/>
      <c r="D12" s="151"/>
      <c r="E12" s="497"/>
      <c r="F12" s="498"/>
      <c r="G12" s="499"/>
      <c r="H12" s="500"/>
    </row>
    <row r="13" spans="1:8" ht="4.5" customHeight="1">
      <c r="A13" s="495"/>
      <c r="B13" s="501"/>
      <c r="C13" s="502"/>
      <c r="D13" s="503"/>
      <c r="E13" s="497"/>
      <c r="F13" s="498"/>
      <c r="G13" s="499"/>
      <c r="H13" s="500"/>
    </row>
    <row r="14" spans="1:8" ht="18.75">
      <c r="A14" s="495">
        <v>4</v>
      </c>
      <c r="B14" s="150">
        <v>0</v>
      </c>
      <c r="C14" s="496"/>
      <c r="D14" s="151"/>
      <c r="E14" s="497"/>
      <c r="F14" s="498"/>
      <c r="G14" s="499"/>
      <c r="H14" s="500"/>
    </row>
    <row r="15" spans="1:8" ht="4.5" customHeight="1">
      <c r="A15" s="495"/>
      <c r="B15" s="501"/>
      <c r="C15" s="502"/>
      <c r="D15" s="503"/>
      <c r="E15" s="497"/>
      <c r="F15" s="498"/>
      <c r="G15" s="499"/>
      <c r="H15" s="500"/>
    </row>
    <row r="16" spans="1:8" ht="18.75">
      <c r="A16" s="495">
        <v>5</v>
      </c>
      <c r="B16" s="150">
        <v>0</v>
      </c>
      <c r="C16" s="496"/>
      <c r="D16" s="151"/>
      <c r="E16" s="497"/>
      <c r="F16" s="498"/>
      <c r="G16" s="499"/>
      <c r="H16" s="500"/>
    </row>
    <row r="17" spans="1:8" ht="4.5" customHeight="1">
      <c r="A17" s="504"/>
      <c r="B17" s="505"/>
      <c r="C17" s="506"/>
      <c r="D17" s="507"/>
      <c r="E17" s="497"/>
      <c r="F17" s="508"/>
      <c r="G17" s="509"/>
      <c r="H17" s="509"/>
    </row>
    <row r="18" spans="1:8" ht="18.75">
      <c r="A18" s="495">
        <v>6</v>
      </c>
      <c r="B18" s="150">
        <v>0</v>
      </c>
      <c r="C18" s="496"/>
      <c r="D18" s="151"/>
      <c r="E18" s="497"/>
      <c r="F18" s="498"/>
      <c r="G18" s="499"/>
      <c r="H18" s="500"/>
    </row>
    <row r="19" spans="1:8" ht="4.5" customHeight="1" thickBot="1">
      <c r="A19" s="510"/>
      <c r="B19" s="511"/>
      <c r="C19" s="512"/>
      <c r="D19" s="513"/>
      <c r="E19" s="514"/>
      <c r="F19" s="515"/>
      <c r="G19" s="516"/>
      <c r="H19" s="516"/>
    </row>
    <row r="20" spans="1:8" ht="15">
      <c r="A20" s="330"/>
      <c r="F20" s="516"/>
      <c r="G20" s="516"/>
      <c r="H20" s="516"/>
    </row>
    <row r="21" ht="15">
      <c r="A21" s="330"/>
    </row>
    <row r="22" spans="1:8" ht="23.25">
      <c r="A22" s="603" t="s">
        <v>49</v>
      </c>
      <c r="B22" s="604"/>
      <c r="C22" s="604"/>
      <c r="D22" s="604"/>
      <c r="E22" s="604"/>
      <c r="F22" s="604"/>
      <c r="G22" s="604"/>
      <c r="H22" s="604"/>
    </row>
    <row r="23" ht="15.75" thickBot="1">
      <c r="A23" s="330"/>
    </row>
    <row r="24" spans="1:8" s="520" customFormat="1" ht="39.75" customHeight="1" thickBot="1">
      <c r="A24" s="517" t="s">
        <v>36</v>
      </c>
      <c r="B24" s="518" t="s">
        <v>37</v>
      </c>
      <c r="C24" s="519" t="s">
        <v>92</v>
      </c>
      <c r="D24" s="624" t="s">
        <v>38</v>
      </c>
      <c r="E24" s="625"/>
      <c r="F24" s="625"/>
      <c r="G24" s="626"/>
      <c r="H24" s="627"/>
    </row>
    <row r="25" spans="1:8" ht="4.5" customHeight="1">
      <c r="A25" s="521"/>
      <c r="B25" s="522"/>
      <c r="C25" s="523"/>
      <c r="D25" s="628"/>
      <c r="E25" s="629"/>
      <c r="F25" s="629"/>
      <c r="G25" s="629"/>
      <c r="H25" s="630"/>
    </row>
    <row r="26" spans="1:8" ht="37.5" customHeight="1">
      <c r="A26" s="524">
        <v>1</v>
      </c>
      <c r="B26" s="525">
        <v>35</v>
      </c>
      <c r="C26" s="526">
        <v>245</v>
      </c>
      <c r="D26" s="631" t="s">
        <v>288</v>
      </c>
      <c r="E26" s="632"/>
      <c r="F26" s="632"/>
      <c r="G26" s="632"/>
      <c r="H26" s="633"/>
    </row>
    <row r="27" spans="1:8" ht="4.5" customHeight="1">
      <c r="A27" s="527"/>
      <c r="B27" s="528"/>
      <c r="C27" s="529"/>
      <c r="D27" s="634"/>
      <c r="E27" s="632"/>
      <c r="F27" s="632"/>
      <c r="G27" s="632"/>
      <c r="H27" s="633"/>
    </row>
    <row r="28" spans="1:8" ht="18.75">
      <c r="A28" s="495">
        <v>2</v>
      </c>
      <c r="B28" s="503">
        <v>0</v>
      </c>
      <c r="C28" s="530">
        <v>28</v>
      </c>
      <c r="D28" s="634" t="s">
        <v>93</v>
      </c>
      <c r="E28" s="632"/>
      <c r="F28" s="632"/>
      <c r="G28" s="632"/>
      <c r="H28" s="633"/>
    </row>
    <row r="29" spans="1:8" ht="4.5" customHeight="1">
      <c r="A29" s="527"/>
      <c r="B29" s="528"/>
      <c r="C29" s="529"/>
      <c r="D29" s="634"/>
      <c r="E29" s="632"/>
      <c r="F29" s="632"/>
      <c r="G29" s="632"/>
      <c r="H29" s="633"/>
    </row>
    <row r="30" spans="1:8" ht="18.75">
      <c r="A30" s="495">
        <v>3</v>
      </c>
      <c r="B30" s="503">
        <v>0</v>
      </c>
      <c r="C30" s="530">
        <v>14</v>
      </c>
      <c r="D30" s="634" t="s">
        <v>93</v>
      </c>
      <c r="E30" s="632"/>
      <c r="F30" s="632"/>
      <c r="G30" s="632"/>
      <c r="H30" s="633"/>
    </row>
    <row r="31" spans="1:8" ht="4.5" customHeight="1" thickBot="1">
      <c r="A31" s="531"/>
      <c r="B31" s="513"/>
      <c r="C31" s="532"/>
      <c r="D31" s="644"/>
      <c r="E31" s="645"/>
      <c r="F31" s="645"/>
      <c r="G31" s="645"/>
      <c r="H31" s="646"/>
    </row>
    <row r="33" spans="1:8" ht="23.25">
      <c r="A33" s="603" t="s">
        <v>50</v>
      </c>
      <c r="B33" s="604"/>
      <c r="C33" s="604"/>
      <c r="D33" s="604"/>
      <c r="E33" s="604"/>
      <c r="F33" s="604"/>
      <c r="G33" s="604"/>
      <c r="H33" s="604"/>
    </row>
    <row r="34" ht="15.75" thickBot="1"/>
    <row r="35" spans="1:8" ht="19.5" customHeight="1">
      <c r="A35" s="610" t="s">
        <v>39</v>
      </c>
      <c r="B35" s="611"/>
      <c r="C35" s="635" t="s">
        <v>95</v>
      </c>
      <c r="D35" s="614">
        <v>1</v>
      </c>
      <c r="E35" s="614"/>
      <c r="F35" s="615"/>
      <c r="G35" s="635" t="s">
        <v>94</v>
      </c>
      <c r="H35" s="635">
        <v>2</v>
      </c>
    </row>
    <row r="36" spans="1:8" ht="19.5" customHeight="1" thickBot="1">
      <c r="A36" s="612"/>
      <c r="B36" s="613"/>
      <c r="C36" s="636"/>
      <c r="D36" s="616"/>
      <c r="E36" s="616"/>
      <c r="F36" s="617"/>
      <c r="G36" s="636"/>
      <c r="H36" s="636"/>
    </row>
    <row r="39" spans="1:8" ht="23.25">
      <c r="A39" s="603" t="s">
        <v>51</v>
      </c>
      <c r="B39" s="604"/>
      <c r="C39" s="604"/>
      <c r="D39" s="604"/>
      <c r="E39" s="604"/>
      <c r="F39" s="604"/>
      <c r="G39" s="604"/>
      <c r="H39" s="604"/>
    </row>
    <row r="40" ht="15.75" thickBot="1"/>
    <row r="41" spans="1:8" ht="39.75" customHeight="1">
      <c r="A41" s="533"/>
      <c r="B41" s="534"/>
      <c r="C41" s="534"/>
      <c r="D41" s="534"/>
      <c r="E41" s="534"/>
      <c r="F41" s="641" t="s">
        <v>44</v>
      </c>
      <c r="G41" s="642"/>
      <c r="H41" s="643"/>
    </row>
    <row r="42" spans="1:8" ht="19.5" customHeight="1" thickBot="1">
      <c r="A42" s="535"/>
      <c r="B42" s="146"/>
      <c r="C42" s="146"/>
      <c r="D42" s="146"/>
      <c r="E42" s="146"/>
      <c r="F42" s="536" t="s">
        <v>42</v>
      </c>
      <c r="G42" s="639" t="s">
        <v>43</v>
      </c>
      <c r="H42" s="640"/>
    </row>
    <row r="43" spans="1:8" ht="4.5" customHeight="1">
      <c r="A43" s="533"/>
      <c r="B43" s="534"/>
      <c r="C43" s="534"/>
      <c r="D43" s="534"/>
      <c r="E43" s="534"/>
      <c r="F43" s="537"/>
      <c r="G43" s="538"/>
      <c r="H43" s="539"/>
    </row>
    <row r="44" spans="1:8" ht="39.75" customHeight="1">
      <c r="A44" s="605" t="s">
        <v>41</v>
      </c>
      <c r="B44" s="606"/>
      <c r="C44" s="540"/>
      <c r="D44" s="541">
        <v>43647</v>
      </c>
      <c r="E44" s="542"/>
      <c r="F44" s="607">
        <v>36</v>
      </c>
      <c r="G44" s="637">
        <f>F44/12</f>
        <v>3</v>
      </c>
      <c r="H44" s="638"/>
    </row>
    <row r="45" spans="1:8" ht="39.75" customHeight="1">
      <c r="A45" s="608" t="s">
        <v>40</v>
      </c>
      <c r="B45" s="609"/>
      <c r="C45" s="543"/>
      <c r="D45" s="544">
        <v>44742</v>
      </c>
      <c r="E45" s="545"/>
      <c r="F45" s="607"/>
      <c r="G45" s="637"/>
      <c r="H45" s="638"/>
    </row>
    <row r="46" spans="1:8" ht="4.5" customHeight="1" thickBot="1">
      <c r="A46" s="546"/>
      <c r="B46" s="547"/>
      <c r="C46" s="547"/>
      <c r="D46" s="547"/>
      <c r="E46" s="547"/>
      <c r="F46" s="548"/>
      <c r="G46" s="549"/>
      <c r="H46" s="550"/>
    </row>
    <row r="47" spans="6:8" ht="15">
      <c r="F47" s="594" t="s">
        <v>56</v>
      </c>
      <c r="G47" s="595"/>
      <c r="H47" s="596"/>
    </row>
    <row r="48" spans="6:8" ht="15">
      <c r="F48" s="597"/>
      <c r="G48" s="598"/>
      <c r="H48" s="599"/>
    </row>
    <row r="49" spans="6:8" ht="15">
      <c r="F49" s="597"/>
      <c r="G49" s="598"/>
      <c r="H49" s="599"/>
    </row>
    <row r="50" spans="6:8" ht="15.75" thickBot="1">
      <c r="F50" s="600"/>
      <c r="G50" s="601"/>
      <c r="H50" s="602"/>
    </row>
  </sheetData>
  <sheetProtection password="CC67" sheet="1"/>
  <mergeCells count="28">
    <mergeCell ref="D30:H30"/>
    <mergeCell ref="D31:H31"/>
    <mergeCell ref="G35:G36"/>
    <mergeCell ref="H35:H36"/>
    <mergeCell ref="C35:C36"/>
    <mergeCell ref="G44:H45"/>
    <mergeCell ref="G42:H42"/>
    <mergeCell ref="F41:H41"/>
    <mergeCell ref="A33:H33"/>
    <mergeCell ref="A5:D5"/>
    <mergeCell ref="F5:H5"/>
    <mergeCell ref="D24:H24"/>
    <mergeCell ref="D25:H25"/>
    <mergeCell ref="D26:H26"/>
    <mergeCell ref="D27:H27"/>
    <mergeCell ref="A22:H22"/>
    <mergeCell ref="D28:H28"/>
    <mergeCell ref="D29:H29"/>
    <mergeCell ref="A1:D1"/>
    <mergeCell ref="F47:H50"/>
    <mergeCell ref="A2:H2"/>
    <mergeCell ref="A39:H39"/>
    <mergeCell ref="A3:H3"/>
    <mergeCell ref="A44:B44"/>
    <mergeCell ref="F44:F45"/>
    <mergeCell ref="A45:B45"/>
    <mergeCell ref="A35:B36"/>
    <mergeCell ref="D35:F36"/>
  </mergeCells>
  <printOptions/>
  <pageMargins left="0.7" right="0.7" top="0.787401575" bottom="0.787401575" header="0.3" footer="0.3"/>
  <pageSetup horizontalDpi="600" verticalDpi="600" orientation="portrait" paperSize="9" scale="65" r:id="rId1"/>
  <headerFooter>
    <oddFooter>&amp;L&amp;"-,Fett"Angebotsschreiben Teil 3 von 3 - Blatt 1 von 5
Ausschreibung RHV VgV 002-19
Unterhalts- und Grundreinigung Eisarena Weißwasser/O.L.
Große Kreisstadt Weißwasser/O.L&amp;"-,Standard".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view="pageBreakPreview" zoomScale="60" zoomScaleNormal="70" workbookViewId="0" topLeftCell="A1">
      <selection activeCell="J54" sqref="J54"/>
    </sheetView>
  </sheetViews>
  <sheetFormatPr defaultColWidth="11.421875" defaultRowHeight="15"/>
  <cols>
    <col min="1" max="1" width="9.421875" style="145" customWidth="1"/>
    <col min="2" max="5" width="18.28125" style="145" customWidth="1"/>
    <col min="6" max="6" width="5.7109375" style="145" customWidth="1"/>
    <col min="7" max="7" width="13.7109375" style="145" customWidth="1"/>
    <col min="8" max="8" width="24.140625" style="145" customWidth="1"/>
    <col min="9" max="9" width="40.7109375" style="145" customWidth="1"/>
    <col min="10" max="10" width="10.7109375" style="145" customWidth="1"/>
    <col min="11" max="11" width="20.7109375" style="145" customWidth="1"/>
    <col min="12" max="12" width="5.7109375" style="145" customWidth="1"/>
    <col min="13" max="13" width="13.7109375" style="145" customWidth="1"/>
    <col min="14" max="14" width="19.28125" style="145" customWidth="1"/>
    <col min="15" max="15" width="40.7109375" style="145" customWidth="1"/>
    <col min="16" max="16" width="10.7109375" style="145" customWidth="1"/>
    <col min="17" max="17" width="20.7109375" style="145" customWidth="1"/>
    <col min="18" max="18" width="25.7109375" style="145" customWidth="1"/>
    <col min="19" max="19" width="40.7109375" style="145" customWidth="1"/>
    <col min="20" max="20" width="10.7109375" style="145" customWidth="1"/>
    <col min="21" max="21" width="20.7109375" style="145" customWidth="1"/>
    <col min="22" max="25" width="11.421875" style="145" customWidth="1"/>
    <col min="26" max="28" width="0" style="145" hidden="1" customWidth="1"/>
    <col min="29" max="29" width="13.8515625" style="145" hidden="1" customWidth="1"/>
    <col min="30" max="30" width="15.28125" style="145" hidden="1" customWidth="1"/>
    <col min="31" max="16384" width="11.421875" style="145" customWidth="1"/>
  </cols>
  <sheetData>
    <row r="1" spans="1:21" ht="46.5">
      <c r="A1" s="647" t="s">
        <v>290</v>
      </c>
      <c r="B1" s="648"/>
      <c r="C1" s="648"/>
      <c r="D1" s="648"/>
      <c r="E1" s="648"/>
      <c r="F1" s="648"/>
      <c r="G1" s="648"/>
      <c r="H1" s="593"/>
      <c r="I1" s="593"/>
      <c r="J1" s="593"/>
      <c r="O1" s="649" t="s">
        <v>277</v>
      </c>
      <c r="P1" s="650"/>
      <c r="Q1" s="650"/>
      <c r="R1" s="650"/>
      <c r="S1" s="650"/>
      <c r="T1" s="650"/>
      <c r="U1" s="650"/>
    </row>
    <row r="2" spans="1:21" ht="39.75" customHeight="1">
      <c r="A2" s="320" t="s">
        <v>32</v>
      </c>
      <c r="B2" s="321"/>
      <c r="C2" s="321"/>
      <c r="D2" s="321"/>
      <c r="E2" s="321"/>
      <c r="F2" s="321"/>
      <c r="G2" s="321"/>
      <c r="H2" s="321"/>
      <c r="J2" s="321"/>
      <c r="K2" s="321"/>
      <c r="L2" s="321"/>
      <c r="M2" s="321"/>
      <c r="N2" s="321"/>
      <c r="O2" s="685"/>
      <c r="P2" s="686"/>
      <c r="Q2" s="686"/>
      <c r="R2" s="686"/>
      <c r="S2" s="686"/>
      <c r="T2" s="686"/>
      <c r="U2" s="686"/>
    </row>
    <row r="3" spans="1:30" ht="24" customHeight="1" thickBot="1">
      <c r="A3" s="322"/>
      <c r="B3" s="323"/>
      <c r="Z3" s="659" t="s">
        <v>222</v>
      </c>
      <c r="AA3" s="651" t="s">
        <v>223</v>
      </c>
      <c r="AB3" s="652"/>
      <c r="AC3" s="651" t="s">
        <v>224</v>
      </c>
      <c r="AD3" s="651" t="s">
        <v>225</v>
      </c>
    </row>
    <row r="4" spans="1:30" ht="19.5" customHeight="1" thickTop="1">
      <c r="A4" s="324"/>
      <c r="B4" s="325"/>
      <c r="C4" s="325"/>
      <c r="D4" s="325"/>
      <c r="E4" s="325"/>
      <c r="F4" s="696" t="s">
        <v>10</v>
      </c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705" t="s">
        <v>90</v>
      </c>
      <c r="S4" s="706"/>
      <c r="T4" s="706"/>
      <c r="U4" s="706"/>
      <c r="Z4" s="652"/>
      <c r="AA4" s="652"/>
      <c r="AB4" s="652"/>
      <c r="AC4" s="652"/>
      <c r="AD4" s="652"/>
    </row>
    <row r="5" spans="1:30" ht="19.5" customHeight="1">
      <c r="A5" s="326"/>
      <c r="B5" s="327"/>
      <c r="C5" s="327"/>
      <c r="D5" s="327"/>
      <c r="E5" s="327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707"/>
      <c r="S5" s="707"/>
      <c r="T5" s="707"/>
      <c r="U5" s="707"/>
      <c r="Z5" s="328"/>
      <c r="AA5" s="329" t="s">
        <v>80</v>
      </c>
      <c r="AB5" s="330" t="s">
        <v>82</v>
      </c>
      <c r="AC5" s="330" t="s">
        <v>80</v>
      </c>
      <c r="AD5" s="330" t="s">
        <v>226</v>
      </c>
    </row>
    <row r="6" spans="1:30" ht="19.5" customHeight="1">
      <c r="A6" s="726" t="s">
        <v>91</v>
      </c>
      <c r="B6" s="727"/>
      <c r="C6" s="727"/>
      <c r="D6" s="727"/>
      <c r="E6" s="727"/>
      <c r="F6" s="692" t="s">
        <v>29</v>
      </c>
      <c r="G6" s="693"/>
      <c r="H6" s="693"/>
      <c r="I6" s="693"/>
      <c r="J6" s="693"/>
      <c r="K6" s="694"/>
      <c r="L6" s="692" t="s">
        <v>85</v>
      </c>
      <c r="M6" s="693"/>
      <c r="N6" s="693"/>
      <c r="O6" s="693"/>
      <c r="P6" s="693"/>
      <c r="Q6" s="694"/>
      <c r="R6" s="732" t="s">
        <v>89</v>
      </c>
      <c r="S6" s="733"/>
      <c r="T6" s="733"/>
      <c r="U6" s="694"/>
      <c r="Z6" s="328"/>
      <c r="AA6" s="330"/>
      <c r="AB6" s="330"/>
      <c r="AC6" s="330"/>
      <c r="AD6" s="330"/>
    </row>
    <row r="7" spans="1:30" ht="19.5" customHeight="1">
      <c r="A7" s="728"/>
      <c r="B7" s="727"/>
      <c r="C7" s="727"/>
      <c r="D7" s="727"/>
      <c r="E7" s="727"/>
      <c r="F7" s="695"/>
      <c r="G7" s="693"/>
      <c r="H7" s="693"/>
      <c r="I7" s="693"/>
      <c r="J7" s="693"/>
      <c r="K7" s="694"/>
      <c r="L7" s="695"/>
      <c r="M7" s="693"/>
      <c r="N7" s="693"/>
      <c r="O7" s="693"/>
      <c r="P7" s="693"/>
      <c r="Q7" s="694"/>
      <c r="R7" s="695"/>
      <c r="S7" s="733"/>
      <c r="T7" s="733"/>
      <c r="U7" s="694"/>
      <c r="Z7" s="328">
        <f>A26</f>
        <v>1</v>
      </c>
      <c r="AA7" s="330">
        <f>G28</f>
        <v>245</v>
      </c>
      <c r="AB7" s="330">
        <f>G26</f>
        <v>35</v>
      </c>
      <c r="AC7" s="330">
        <f>M26</f>
        <v>28</v>
      </c>
      <c r="AD7" s="330">
        <f>R26</f>
        <v>1</v>
      </c>
    </row>
    <row r="8" spans="1:30" ht="26.25">
      <c r="A8" s="728"/>
      <c r="B8" s="727"/>
      <c r="C8" s="727"/>
      <c r="D8" s="727"/>
      <c r="E8" s="727"/>
      <c r="F8" s="331"/>
      <c r="G8" s="332"/>
      <c r="H8" s="332"/>
      <c r="I8" s="333" t="s">
        <v>86</v>
      </c>
      <c r="J8" s="332"/>
      <c r="K8" s="334"/>
      <c r="L8" s="331"/>
      <c r="M8" s="332"/>
      <c r="N8" s="332"/>
      <c r="O8" s="333" t="s">
        <v>86</v>
      </c>
      <c r="P8" s="332"/>
      <c r="Q8" s="334"/>
      <c r="R8" s="335"/>
      <c r="S8" s="333" t="s">
        <v>86</v>
      </c>
      <c r="T8" s="336"/>
      <c r="U8" s="337"/>
      <c r="Z8" s="328">
        <f>A31</f>
        <v>2</v>
      </c>
      <c r="AA8" s="330">
        <f>G33</f>
        <v>245</v>
      </c>
      <c r="AB8" s="330">
        <f>G31</f>
        <v>35</v>
      </c>
      <c r="AC8" s="330">
        <f>M31</f>
        <v>28</v>
      </c>
      <c r="AD8" s="330">
        <f>R31</f>
        <v>1</v>
      </c>
    </row>
    <row r="9" spans="1:30" ht="19.5" customHeight="1">
      <c r="A9" s="728"/>
      <c r="B9" s="727"/>
      <c r="C9" s="727"/>
      <c r="D9" s="727"/>
      <c r="E9" s="727"/>
      <c r="F9" s="331"/>
      <c r="G9" s="332"/>
      <c r="H9" s="332"/>
      <c r="I9" s="333" t="s">
        <v>26</v>
      </c>
      <c r="J9" s="332"/>
      <c r="K9" s="334"/>
      <c r="L9" s="331"/>
      <c r="M9" s="332"/>
      <c r="N9" s="332"/>
      <c r="O9" s="710" t="s">
        <v>45</v>
      </c>
      <c r="P9" s="332"/>
      <c r="Q9" s="334"/>
      <c r="R9" s="335"/>
      <c r="S9" s="710" t="s">
        <v>45</v>
      </c>
      <c r="T9" s="336"/>
      <c r="U9" s="337"/>
      <c r="Z9" s="328">
        <f>A36</f>
        <v>3</v>
      </c>
      <c r="AA9" s="330">
        <f>G38</f>
        <v>245</v>
      </c>
      <c r="AB9" s="330">
        <f>G36</f>
        <v>35</v>
      </c>
      <c r="AC9" s="330">
        <f>M36</f>
        <v>0</v>
      </c>
      <c r="AD9" s="330">
        <f>R36</f>
        <v>1</v>
      </c>
    </row>
    <row r="10" spans="1:30" ht="19.5" customHeight="1">
      <c r="A10" s="728"/>
      <c r="B10" s="727"/>
      <c r="C10" s="727"/>
      <c r="D10" s="727"/>
      <c r="E10" s="727"/>
      <c r="F10" s="338"/>
      <c r="G10" s="332"/>
      <c r="H10" s="332"/>
      <c r="I10" s="339"/>
      <c r="J10" s="332"/>
      <c r="K10" s="334"/>
      <c r="L10" s="338"/>
      <c r="M10" s="332"/>
      <c r="N10" s="332"/>
      <c r="O10" s="711"/>
      <c r="P10" s="332"/>
      <c r="Q10" s="334"/>
      <c r="R10" s="335"/>
      <c r="S10" s="711"/>
      <c r="T10" s="336"/>
      <c r="U10" s="337"/>
      <c r="Z10" s="328">
        <f>A41</f>
        <v>4</v>
      </c>
      <c r="AA10" s="330">
        <f>G43</f>
        <v>245</v>
      </c>
      <c r="AB10" s="330">
        <f>G41</f>
        <v>35</v>
      </c>
      <c r="AC10" s="330">
        <f>M41</f>
        <v>0</v>
      </c>
      <c r="AD10" s="330">
        <f>R41</f>
        <v>1</v>
      </c>
    </row>
    <row r="11" spans="1:30" ht="19.5" customHeight="1">
      <c r="A11" s="728"/>
      <c r="B11" s="727"/>
      <c r="C11" s="727"/>
      <c r="D11" s="727"/>
      <c r="E11" s="727"/>
      <c r="F11" s="340"/>
      <c r="G11" s="341"/>
      <c r="H11" s="341"/>
      <c r="I11" s="342"/>
      <c r="J11" s="343"/>
      <c r="K11" s="337"/>
      <c r="L11" s="344"/>
      <c r="M11" s="345"/>
      <c r="N11" s="346"/>
      <c r="O11" s="712"/>
      <c r="P11" s="343"/>
      <c r="Q11" s="337"/>
      <c r="R11" s="347"/>
      <c r="S11" s="713"/>
      <c r="T11" s="336"/>
      <c r="U11" s="337"/>
      <c r="Z11" s="328">
        <f>A46</f>
        <v>5</v>
      </c>
      <c r="AA11" s="330">
        <f>G48</f>
        <v>245</v>
      </c>
      <c r="AB11" s="330">
        <f>G46</f>
        <v>35</v>
      </c>
      <c r="AC11" s="330">
        <f>M46</f>
        <v>14</v>
      </c>
      <c r="AD11" s="330">
        <f>R46</f>
        <v>1</v>
      </c>
    </row>
    <row r="12" spans="1:30" ht="24.75" customHeight="1">
      <c r="A12" s="728"/>
      <c r="B12" s="727"/>
      <c r="C12" s="727"/>
      <c r="D12" s="727"/>
      <c r="E12" s="727"/>
      <c r="F12" s="660" t="s">
        <v>97</v>
      </c>
      <c r="G12" s="661"/>
      <c r="H12" s="662"/>
      <c r="I12" s="666" t="s">
        <v>30</v>
      </c>
      <c r="J12" s="687" t="s">
        <v>31</v>
      </c>
      <c r="K12" s="688"/>
      <c r="L12" s="660" t="s">
        <v>97</v>
      </c>
      <c r="M12" s="661"/>
      <c r="N12" s="662"/>
      <c r="O12" s="348"/>
      <c r="P12" s="687" t="s">
        <v>31</v>
      </c>
      <c r="Q12" s="688"/>
      <c r="R12" s="708" t="s">
        <v>78</v>
      </c>
      <c r="S12" s="349"/>
      <c r="T12" s="687" t="s">
        <v>31</v>
      </c>
      <c r="U12" s="688"/>
      <c r="Z12" s="328">
        <f>A51</f>
        <v>6</v>
      </c>
      <c r="AA12" s="330">
        <f>G53</f>
        <v>245</v>
      </c>
      <c r="AB12" s="330">
        <f>G51</f>
        <v>35</v>
      </c>
      <c r="AC12" s="330">
        <f>M51</f>
        <v>14</v>
      </c>
      <c r="AD12" s="330">
        <f>R51</f>
        <v>1</v>
      </c>
    </row>
    <row r="13" spans="1:30" ht="24.75" customHeight="1">
      <c r="A13" s="728"/>
      <c r="B13" s="727"/>
      <c r="C13" s="727"/>
      <c r="D13" s="727"/>
      <c r="E13" s="727"/>
      <c r="F13" s="663"/>
      <c r="G13" s="661"/>
      <c r="H13" s="662"/>
      <c r="I13" s="666"/>
      <c r="J13" s="689"/>
      <c r="K13" s="688"/>
      <c r="L13" s="663"/>
      <c r="M13" s="661"/>
      <c r="N13" s="662"/>
      <c r="O13" s="348"/>
      <c r="P13" s="689"/>
      <c r="Q13" s="688"/>
      <c r="R13" s="708"/>
      <c r="S13" s="349"/>
      <c r="T13" s="689"/>
      <c r="U13" s="688"/>
      <c r="Z13" s="328">
        <f>A56</f>
        <v>7</v>
      </c>
      <c r="AA13" s="330">
        <f>G58</f>
        <v>0</v>
      </c>
      <c r="AB13" s="330">
        <f>G56</f>
        <v>0</v>
      </c>
      <c r="AC13" s="330">
        <f>M56</f>
        <v>0</v>
      </c>
      <c r="AD13" s="330">
        <f>R56</f>
        <v>2</v>
      </c>
    </row>
    <row r="14" spans="1:30" ht="19.5" customHeight="1">
      <c r="A14" s="728"/>
      <c r="B14" s="727"/>
      <c r="C14" s="727"/>
      <c r="D14" s="727"/>
      <c r="E14" s="727"/>
      <c r="F14" s="660" t="s">
        <v>96</v>
      </c>
      <c r="G14" s="661"/>
      <c r="H14" s="662"/>
      <c r="I14" s="666"/>
      <c r="J14" s="689"/>
      <c r="K14" s="688"/>
      <c r="L14" s="660" t="s">
        <v>98</v>
      </c>
      <c r="M14" s="661"/>
      <c r="N14" s="662"/>
      <c r="O14" s="348"/>
      <c r="P14" s="689"/>
      <c r="Q14" s="688"/>
      <c r="R14" s="709"/>
      <c r="S14" s="349"/>
      <c r="T14" s="689"/>
      <c r="U14" s="688"/>
      <c r="Z14" s="328">
        <f>A61</f>
        <v>8</v>
      </c>
      <c r="AA14" s="330">
        <f>G63</f>
        <v>0</v>
      </c>
      <c r="AB14" s="330">
        <f>G61</f>
        <v>0</v>
      </c>
      <c r="AC14" s="330">
        <f>M61</f>
        <v>0</v>
      </c>
      <c r="AD14" s="330">
        <f>R61</f>
        <v>1</v>
      </c>
    </row>
    <row r="15" spans="1:30" ht="19.5" customHeight="1">
      <c r="A15" s="729"/>
      <c r="B15" s="730"/>
      <c r="C15" s="730"/>
      <c r="D15" s="730"/>
      <c r="E15" s="730"/>
      <c r="F15" s="663"/>
      <c r="G15" s="661"/>
      <c r="H15" s="662"/>
      <c r="I15" s="666"/>
      <c r="J15" s="690"/>
      <c r="K15" s="691"/>
      <c r="L15" s="663"/>
      <c r="M15" s="661"/>
      <c r="N15" s="662"/>
      <c r="O15" s="350"/>
      <c r="P15" s="690"/>
      <c r="Q15" s="691"/>
      <c r="R15" s="731" t="s">
        <v>99</v>
      </c>
      <c r="S15" s="349"/>
      <c r="T15" s="690"/>
      <c r="U15" s="691"/>
      <c r="Z15" s="328">
        <f>A66</f>
        <v>9</v>
      </c>
      <c r="AA15" s="330">
        <f>G68</f>
        <v>0</v>
      </c>
      <c r="AB15" s="330">
        <f>G66</f>
        <v>0</v>
      </c>
      <c r="AC15" s="330">
        <f>M66</f>
        <v>0</v>
      </c>
      <c r="AD15" s="330">
        <f>R66</f>
        <v>1</v>
      </c>
    </row>
    <row r="16" spans="1:30" ht="19.5" customHeight="1">
      <c r="A16" s="729"/>
      <c r="B16" s="730"/>
      <c r="C16" s="730"/>
      <c r="D16" s="730"/>
      <c r="E16" s="730"/>
      <c r="F16" s="663"/>
      <c r="G16" s="661"/>
      <c r="H16" s="662"/>
      <c r="I16" s="666"/>
      <c r="J16" s="690"/>
      <c r="K16" s="691"/>
      <c r="L16" s="663"/>
      <c r="M16" s="661"/>
      <c r="N16" s="662"/>
      <c r="O16" s="350"/>
      <c r="P16" s="690"/>
      <c r="Q16" s="691"/>
      <c r="R16" s="731"/>
      <c r="S16" s="349"/>
      <c r="T16" s="690"/>
      <c r="U16" s="691"/>
      <c r="Z16" s="351"/>
      <c r="AA16" s="352"/>
      <c r="AB16" s="352"/>
      <c r="AC16" s="352"/>
      <c r="AD16" s="352"/>
    </row>
    <row r="17" spans="1:30" ht="19.5" customHeight="1">
      <c r="A17" s="729"/>
      <c r="B17" s="730"/>
      <c r="C17" s="730"/>
      <c r="D17" s="730"/>
      <c r="E17" s="730"/>
      <c r="F17" s="663"/>
      <c r="G17" s="661"/>
      <c r="H17" s="662"/>
      <c r="I17" s="666"/>
      <c r="J17" s="353"/>
      <c r="K17" s="354"/>
      <c r="L17" s="663"/>
      <c r="M17" s="661"/>
      <c r="N17" s="662"/>
      <c r="O17" s="350"/>
      <c r="P17" s="353"/>
      <c r="Q17" s="354"/>
      <c r="R17" s="731"/>
      <c r="S17" s="349"/>
      <c r="T17" s="353"/>
      <c r="U17" s="354"/>
      <c r="Z17" s="352"/>
      <c r="AA17" s="352"/>
      <c r="AB17" s="352"/>
      <c r="AC17" s="352"/>
      <c r="AD17" s="352"/>
    </row>
    <row r="18" spans="1:30" ht="19.5" customHeight="1">
      <c r="A18" s="729"/>
      <c r="B18" s="730"/>
      <c r="C18" s="730"/>
      <c r="D18" s="730"/>
      <c r="E18" s="730"/>
      <c r="F18" s="663"/>
      <c r="G18" s="661"/>
      <c r="H18" s="662"/>
      <c r="I18" s="666"/>
      <c r="J18" s="353"/>
      <c r="K18" s="354"/>
      <c r="L18" s="663"/>
      <c r="M18" s="661"/>
      <c r="N18" s="662"/>
      <c r="O18" s="350"/>
      <c r="P18" s="353"/>
      <c r="Q18" s="354"/>
      <c r="R18" s="731"/>
      <c r="S18" s="349"/>
      <c r="T18" s="353"/>
      <c r="U18" s="354"/>
      <c r="Z18" s="352"/>
      <c r="AA18" s="352"/>
      <c r="AB18" s="352"/>
      <c r="AC18" s="352"/>
      <c r="AD18" s="352"/>
    </row>
    <row r="19" spans="1:21" ht="19.5" customHeight="1">
      <c r="A19" s="729"/>
      <c r="B19" s="730"/>
      <c r="C19" s="730"/>
      <c r="D19" s="730"/>
      <c r="E19" s="730"/>
      <c r="F19" s="663"/>
      <c r="G19" s="661"/>
      <c r="H19" s="662"/>
      <c r="I19" s="666"/>
      <c r="J19" s="353"/>
      <c r="K19" s="354"/>
      <c r="L19" s="663"/>
      <c r="M19" s="661"/>
      <c r="N19" s="662"/>
      <c r="O19" s="350"/>
      <c r="P19" s="353"/>
      <c r="Q19" s="354"/>
      <c r="R19" s="731"/>
      <c r="S19" s="349"/>
      <c r="T19" s="353"/>
      <c r="U19" s="354"/>
    </row>
    <row r="20" spans="1:21" ht="19.5" customHeight="1">
      <c r="A20" s="729"/>
      <c r="B20" s="730"/>
      <c r="C20" s="730"/>
      <c r="D20" s="730"/>
      <c r="E20" s="730"/>
      <c r="F20" s="663"/>
      <c r="G20" s="661"/>
      <c r="H20" s="662"/>
      <c r="I20" s="666"/>
      <c r="J20" s="353"/>
      <c r="K20" s="354"/>
      <c r="L20" s="663"/>
      <c r="M20" s="661"/>
      <c r="N20" s="662"/>
      <c r="O20" s="350"/>
      <c r="P20" s="353"/>
      <c r="Q20" s="354"/>
      <c r="R20" s="731"/>
      <c r="S20" s="349"/>
      <c r="T20" s="353"/>
      <c r="U20" s="354"/>
    </row>
    <row r="21" spans="1:21" ht="19.5" customHeight="1">
      <c r="A21" s="355"/>
      <c r="B21" s="356"/>
      <c r="C21" s="356"/>
      <c r="D21" s="356"/>
      <c r="E21" s="356"/>
      <c r="F21" s="663"/>
      <c r="G21" s="661"/>
      <c r="H21" s="662"/>
      <c r="I21" s="666"/>
      <c r="J21" s="357"/>
      <c r="K21" s="358" t="s">
        <v>28</v>
      </c>
      <c r="L21" s="663"/>
      <c r="M21" s="661"/>
      <c r="N21" s="662"/>
      <c r="O21" s="359"/>
      <c r="P21" s="357"/>
      <c r="Q21" s="358" t="s">
        <v>28</v>
      </c>
      <c r="R21" s="731"/>
      <c r="S21" s="349"/>
      <c r="T21" s="357"/>
      <c r="U21" s="358" t="s">
        <v>28</v>
      </c>
    </row>
    <row r="22" spans="1:21" ht="19.5" customHeight="1">
      <c r="A22" s="360"/>
      <c r="B22" s="356"/>
      <c r="C22" s="356"/>
      <c r="D22" s="356"/>
      <c r="E22" s="356"/>
      <c r="F22" s="663"/>
      <c r="G22" s="661"/>
      <c r="H22" s="662"/>
      <c r="I22" s="666"/>
      <c r="J22" s="361" t="s">
        <v>27</v>
      </c>
      <c r="K22" s="362" t="s">
        <v>87</v>
      </c>
      <c r="L22" s="663"/>
      <c r="M22" s="661"/>
      <c r="N22" s="662"/>
      <c r="O22" s="348"/>
      <c r="P22" s="361" t="s">
        <v>27</v>
      </c>
      <c r="Q22" s="362" t="s">
        <v>87</v>
      </c>
      <c r="R22" s="731"/>
      <c r="S22" s="349"/>
      <c r="T22" s="361" t="s">
        <v>27</v>
      </c>
      <c r="U22" s="362" t="s">
        <v>87</v>
      </c>
    </row>
    <row r="23" spans="1:21" ht="19.5" customHeight="1">
      <c r="A23" s="363" t="s">
        <v>11</v>
      </c>
      <c r="B23" s="364" t="s">
        <v>12</v>
      </c>
      <c r="C23" s="365"/>
      <c r="D23" s="365"/>
      <c r="E23" s="365"/>
      <c r="F23" s="679"/>
      <c r="G23" s="680"/>
      <c r="H23" s="681"/>
      <c r="I23" s="366" t="s">
        <v>14</v>
      </c>
      <c r="J23" s="367"/>
      <c r="K23" s="362" t="s">
        <v>88</v>
      </c>
      <c r="L23" s="734"/>
      <c r="M23" s="735"/>
      <c r="N23" s="736"/>
      <c r="O23" s="366" t="s">
        <v>14</v>
      </c>
      <c r="P23" s="367"/>
      <c r="Q23" s="362" t="s">
        <v>88</v>
      </c>
      <c r="R23" s="368"/>
      <c r="S23" s="366" t="s">
        <v>14</v>
      </c>
      <c r="T23" s="367"/>
      <c r="U23" s="362" t="s">
        <v>88</v>
      </c>
    </row>
    <row r="24" spans="1:21" ht="19.5" customHeight="1" thickBot="1">
      <c r="A24" s="369"/>
      <c r="B24" s="370"/>
      <c r="C24" s="370"/>
      <c r="D24" s="370"/>
      <c r="E24" s="370"/>
      <c r="F24" s="682"/>
      <c r="G24" s="683"/>
      <c r="H24" s="684"/>
      <c r="I24" s="371"/>
      <c r="J24" s="372"/>
      <c r="K24" s="373"/>
      <c r="L24" s="737"/>
      <c r="M24" s="738"/>
      <c r="N24" s="739"/>
      <c r="O24" s="374"/>
      <c r="P24" s="375"/>
      <c r="Q24" s="376"/>
      <c r="R24" s="377"/>
      <c r="S24" s="371"/>
      <c r="T24" s="378"/>
      <c r="U24" s="379"/>
    </row>
    <row r="25" spans="1:21" ht="21.75" customHeight="1">
      <c r="A25" s="380"/>
      <c r="B25" s="669" t="s">
        <v>60</v>
      </c>
      <c r="C25" s="670"/>
      <c r="D25" s="670"/>
      <c r="E25" s="670"/>
      <c r="F25" s="381"/>
      <c r="G25" s="382"/>
      <c r="H25" s="383"/>
      <c r="I25" s="653">
        <v>0</v>
      </c>
      <c r="J25" s="703">
        <v>0</v>
      </c>
      <c r="K25" s="664">
        <f>IF(J25=1,'Eingabe 1 - Eisarena'!$B$8,IF(J25=2,'Eingabe 1 - Eisarena'!$B$10,IF(J25=3,'Eingabe 1 - Eisarena'!$B$12,IF(J25=4,'Eingabe 1 - Eisarena'!$B$14,IF(J25=5,'Eingabe 1 - Eisarena'!$B$16,IF(J25=6,'Eingabe 1 - Eisarena'!$B$18,0))))))</f>
        <v>0</v>
      </c>
      <c r="L25" s="381"/>
      <c r="M25" s="382"/>
      <c r="N25" s="383"/>
      <c r="O25" s="653">
        <v>0</v>
      </c>
      <c r="P25" s="703">
        <v>0</v>
      </c>
      <c r="Q25" s="667">
        <f>IF(P25=1,'Eingabe 1 - Eisarena'!$B$8,IF(P25=2,'Eingabe 1 - Eisarena'!$B$10,IF(P25=3,'Eingabe 1 - Eisarena'!$B$12,IF(P25=4,'Eingabe 1 - Eisarena'!$B$14,IF(P25=5,'Eingabe 1 - Eisarena'!$B$16,IF(P25=6,'Eingabe 1 - Eisarena'!$B$18,0))))))</f>
        <v>0</v>
      </c>
      <c r="R25" s="384"/>
      <c r="S25" s="714">
        <v>0</v>
      </c>
      <c r="T25" s="703">
        <v>0</v>
      </c>
      <c r="U25" s="664">
        <f>IF(T25=1,'Eingabe 1 - Eisarena'!$B$8,IF(T25=2,'Eingabe 1 - Eisarena'!$B$10,IF(T25=3,'Eingabe 1 - Eisarena'!$B$12,IF(T25=4,'Eingabe 1 - Eisarena'!$B$14,IF(T25=5,'Eingabe 1 - Eisarena'!$B$16,IF(T25=6,'Eingabe 1 - Eisarena'!$B$18,0))))))</f>
        <v>0</v>
      </c>
    </row>
    <row r="26" spans="1:21" ht="21.75" customHeight="1">
      <c r="A26" s="385">
        <v>1</v>
      </c>
      <c r="B26" s="671"/>
      <c r="C26" s="671"/>
      <c r="D26" s="671"/>
      <c r="E26" s="671"/>
      <c r="F26" s="386"/>
      <c r="G26" s="251">
        <v>35</v>
      </c>
      <c r="H26" s="387" t="s">
        <v>82</v>
      </c>
      <c r="I26" s="654"/>
      <c r="J26" s="704"/>
      <c r="K26" s="665"/>
      <c r="L26" s="388"/>
      <c r="M26" s="677">
        <v>28</v>
      </c>
      <c r="N26" s="675" t="s">
        <v>84</v>
      </c>
      <c r="O26" s="654"/>
      <c r="P26" s="704"/>
      <c r="Q26" s="668"/>
      <c r="R26" s="673">
        <v>1</v>
      </c>
      <c r="S26" s="715"/>
      <c r="T26" s="704"/>
      <c r="U26" s="665"/>
    </row>
    <row r="27" spans="1:21" ht="21.75" customHeight="1">
      <c r="A27" s="389"/>
      <c r="B27" s="671"/>
      <c r="C27" s="671"/>
      <c r="D27" s="671"/>
      <c r="E27" s="671"/>
      <c r="F27" s="390" t="s">
        <v>79</v>
      </c>
      <c r="G27" s="391">
        <v>7</v>
      </c>
      <c r="H27" s="392" t="s">
        <v>80</v>
      </c>
      <c r="I27" s="654"/>
      <c r="J27" s="704"/>
      <c r="K27" s="665"/>
      <c r="L27" s="388"/>
      <c r="M27" s="678"/>
      <c r="N27" s="676"/>
      <c r="O27" s="654"/>
      <c r="P27" s="704"/>
      <c r="Q27" s="668"/>
      <c r="R27" s="674"/>
      <c r="S27" s="715"/>
      <c r="T27" s="704"/>
      <c r="U27" s="665"/>
    </row>
    <row r="28" spans="1:21" ht="21.75" customHeight="1">
      <c r="A28" s="393"/>
      <c r="B28" s="672"/>
      <c r="C28" s="672"/>
      <c r="D28" s="672"/>
      <c r="E28" s="672"/>
      <c r="F28" s="386" t="s">
        <v>81</v>
      </c>
      <c r="G28" s="251">
        <f>G26*G27</f>
        <v>245</v>
      </c>
      <c r="H28" s="387" t="s">
        <v>83</v>
      </c>
      <c r="I28" s="654"/>
      <c r="J28" s="704"/>
      <c r="K28" s="665"/>
      <c r="L28" s="388"/>
      <c r="M28" s="678"/>
      <c r="N28" s="676"/>
      <c r="O28" s="654"/>
      <c r="P28" s="704"/>
      <c r="Q28" s="668"/>
      <c r="R28" s="674"/>
      <c r="S28" s="715"/>
      <c r="T28" s="704"/>
      <c r="U28" s="665"/>
    </row>
    <row r="29" spans="1:21" ht="21.75" customHeight="1" thickBot="1">
      <c r="A29" s="394" t="s">
        <v>46</v>
      </c>
      <c r="B29" s="395" t="s">
        <v>61</v>
      </c>
      <c r="C29" s="396"/>
      <c r="D29" s="396"/>
      <c r="E29" s="396"/>
      <c r="F29" s="397"/>
      <c r="G29" s="398"/>
      <c r="H29" s="399"/>
      <c r="I29" s="400"/>
      <c r="J29" s="401"/>
      <c r="K29" s="402"/>
      <c r="L29" s="403"/>
      <c r="M29" s="398"/>
      <c r="N29" s="399"/>
      <c r="O29" s="404"/>
      <c r="P29" s="405"/>
      <c r="Q29" s="406"/>
      <c r="R29" s="407"/>
      <c r="S29" s="408"/>
      <c r="T29" s="409"/>
      <c r="U29" s="410"/>
    </row>
    <row r="30" spans="1:21" ht="21.75" customHeight="1">
      <c r="A30" s="380"/>
      <c r="B30" s="669" t="s">
        <v>62</v>
      </c>
      <c r="C30" s="670"/>
      <c r="D30" s="670"/>
      <c r="E30" s="670"/>
      <c r="F30" s="411"/>
      <c r="G30" s="412"/>
      <c r="H30" s="413"/>
      <c r="I30" s="653">
        <v>0</v>
      </c>
      <c r="J30" s="703">
        <v>0</v>
      </c>
      <c r="K30" s="664">
        <f>IF(J30=1,'Eingabe 1 - Eisarena'!$B$8,IF(J30=2,'Eingabe 1 - Eisarena'!$B$10,IF(J30=3,'Eingabe 1 - Eisarena'!$B$12,IF(J30=4,'Eingabe 1 - Eisarena'!$B$14,IF(J30=5,'Eingabe 1 - Eisarena'!$B$16,IF(J30=6,'Eingabe 1 - Eisarena'!$B$18,0))))))</f>
        <v>0</v>
      </c>
      <c r="L30" s="381"/>
      <c r="M30" s="412"/>
      <c r="N30" s="413"/>
      <c r="O30" s="653">
        <v>0</v>
      </c>
      <c r="P30" s="703">
        <v>0</v>
      </c>
      <c r="Q30" s="667">
        <f>IF(P30=1,'Eingabe 1 - Eisarena'!$B$8,IF(P30=2,'Eingabe 1 - Eisarena'!$B$10,IF(P30=3,'Eingabe 1 - Eisarena'!$B$12,IF(P30=4,'Eingabe 1 - Eisarena'!$B$14,IF(P30=5,'Eingabe 1 - Eisarena'!$B$16,IF(P30=6,'Eingabe 1 - Eisarena'!$B$18,0))))))</f>
        <v>0</v>
      </c>
      <c r="R30" s="414"/>
      <c r="S30" s="714">
        <v>0</v>
      </c>
      <c r="T30" s="703">
        <v>0</v>
      </c>
      <c r="U30" s="664">
        <f>IF(T30=1,'Eingabe 1 - Eisarena'!$B$8,IF(T30=2,'Eingabe 1 - Eisarena'!$B$10,IF(T30=3,'Eingabe 1 - Eisarena'!$B$12,IF(T30=4,'Eingabe 1 - Eisarena'!$B$14,IF(T30=5,'Eingabe 1 - Eisarena'!$B$16,IF(T30=6,'Eingabe 1 - Eisarena'!$B$18,0))))))</f>
        <v>0</v>
      </c>
    </row>
    <row r="31" spans="1:21" ht="21.75" customHeight="1">
      <c r="A31" s="385">
        <v>2</v>
      </c>
      <c r="B31" s="671"/>
      <c r="C31" s="671"/>
      <c r="D31" s="671"/>
      <c r="E31" s="671"/>
      <c r="F31" s="386"/>
      <c r="G31" s="251">
        <v>35</v>
      </c>
      <c r="H31" s="387" t="s">
        <v>82</v>
      </c>
      <c r="I31" s="654"/>
      <c r="J31" s="704"/>
      <c r="K31" s="665"/>
      <c r="L31" s="388"/>
      <c r="M31" s="677">
        <v>28</v>
      </c>
      <c r="N31" s="675" t="s">
        <v>84</v>
      </c>
      <c r="O31" s="654"/>
      <c r="P31" s="704"/>
      <c r="Q31" s="668"/>
      <c r="R31" s="673">
        <v>1</v>
      </c>
      <c r="S31" s="715"/>
      <c r="T31" s="704"/>
      <c r="U31" s="665"/>
    </row>
    <row r="32" spans="1:21" ht="21.75" customHeight="1">
      <c r="A32" s="389"/>
      <c r="B32" s="671"/>
      <c r="C32" s="671"/>
      <c r="D32" s="671"/>
      <c r="E32" s="671"/>
      <c r="F32" s="390" t="s">
        <v>79</v>
      </c>
      <c r="G32" s="391">
        <v>7</v>
      </c>
      <c r="H32" s="392" t="s">
        <v>80</v>
      </c>
      <c r="I32" s="654"/>
      <c r="J32" s="704"/>
      <c r="K32" s="665"/>
      <c r="L32" s="388"/>
      <c r="M32" s="678"/>
      <c r="N32" s="676"/>
      <c r="O32" s="654"/>
      <c r="P32" s="704"/>
      <c r="Q32" s="668"/>
      <c r="R32" s="674"/>
      <c r="S32" s="715"/>
      <c r="T32" s="704"/>
      <c r="U32" s="665"/>
    </row>
    <row r="33" spans="1:21" ht="21.75" customHeight="1">
      <c r="A33" s="393"/>
      <c r="B33" s="672"/>
      <c r="C33" s="672"/>
      <c r="D33" s="672"/>
      <c r="E33" s="672"/>
      <c r="F33" s="386" t="s">
        <v>81</v>
      </c>
      <c r="G33" s="251">
        <f>G31*G32</f>
        <v>245</v>
      </c>
      <c r="H33" s="387" t="s">
        <v>83</v>
      </c>
      <c r="I33" s="654"/>
      <c r="J33" s="704"/>
      <c r="K33" s="665"/>
      <c r="L33" s="388"/>
      <c r="M33" s="678"/>
      <c r="N33" s="676"/>
      <c r="O33" s="654"/>
      <c r="P33" s="704"/>
      <c r="Q33" s="668"/>
      <c r="R33" s="674"/>
      <c r="S33" s="715"/>
      <c r="T33" s="704"/>
      <c r="U33" s="665"/>
    </row>
    <row r="34" spans="1:21" ht="21.75" customHeight="1" thickBot="1">
      <c r="A34" s="394" t="s">
        <v>46</v>
      </c>
      <c r="B34" s="395" t="s">
        <v>77</v>
      </c>
      <c r="C34" s="396"/>
      <c r="D34" s="396"/>
      <c r="E34" s="396"/>
      <c r="F34" s="397"/>
      <c r="G34" s="398"/>
      <c r="H34" s="399"/>
      <c r="I34" s="400"/>
      <c r="J34" s="401"/>
      <c r="K34" s="402"/>
      <c r="L34" s="403"/>
      <c r="M34" s="398"/>
      <c r="N34" s="399"/>
      <c r="O34" s="415"/>
      <c r="P34" s="416"/>
      <c r="Q34" s="406"/>
      <c r="R34" s="407"/>
      <c r="S34" s="408"/>
      <c r="T34" s="409"/>
      <c r="U34" s="410"/>
    </row>
    <row r="35" spans="1:21" ht="21.75" customHeight="1">
      <c r="A35" s="380"/>
      <c r="B35" s="669" t="s">
        <v>63</v>
      </c>
      <c r="C35" s="670"/>
      <c r="D35" s="670"/>
      <c r="E35" s="670"/>
      <c r="F35" s="411"/>
      <c r="G35" s="412"/>
      <c r="H35" s="413"/>
      <c r="I35" s="653">
        <v>0</v>
      </c>
      <c r="J35" s="703">
        <v>0</v>
      </c>
      <c r="K35" s="664">
        <f>IF(J35=1,'Eingabe 1 - Eisarena'!$B$8,IF(J35=2,'Eingabe 1 - Eisarena'!$B$10,IF(J35=3,'Eingabe 1 - Eisarena'!$B$12,IF(J35=4,'Eingabe 1 - Eisarena'!$B$14,IF(J35=5,'Eingabe 1 - Eisarena'!$B$16,IF(J35=6,'Eingabe 1 - Eisarena'!$B$18,0))))))</f>
        <v>0</v>
      </c>
      <c r="L35" s="381"/>
      <c r="M35" s="412"/>
      <c r="N35" s="413"/>
      <c r="O35" s="417"/>
      <c r="P35" s="418"/>
      <c r="Q35" s="419"/>
      <c r="R35" s="414"/>
      <c r="S35" s="714">
        <v>0</v>
      </c>
      <c r="T35" s="703">
        <v>0</v>
      </c>
      <c r="U35" s="664">
        <f>IF(T35=1,'Eingabe 1 - Eisarena'!$B$8,IF(T35=2,'Eingabe 1 - Eisarena'!$B$10,IF(T35=3,'Eingabe 1 - Eisarena'!$B$12,IF(T35=4,'Eingabe 1 - Eisarena'!$B$14,IF(T35=5,'Eingabe 1 - Eisarena'!$B$16,IF(T35=6,'Eingabe 1 - Eisarena'!$B$18,0))))))</f>
        <v>0</v>
      </c>
    </row>
    <row r="36" spans="1:21" ht="21.75" customHeight="1">
      <c r="A36" s="420">
        <v>3</v>
      </c>
      <c r="B36" s="671"/>
      <c r="C36" s="671"/>
      <c r="D36" s="671"/>
      <c r="E36" s="671"/>
      <c r="F36" s="386"/>
      <c r="G36" s="251">
        <v>35</v>
      </c>
      <c r="H36" s="387" t="s">
        <v>82</v>
      </c>
      <c r="I36" s="654"/>
      <c r="J36" s="704"/>
      <c r="K36" s="665"/>
      <c r="L36" s="421"/>
      <c r="M36" s="655"/>
      <c r="N36" s="657"/>
      <c r="O36" s="422"/>
      <c r="P36" s="423"/>
      <c r="Q36" s="424"/>
      <c r="R36" s="673">
        <v>1</v>
      </c>
      <c r="S36" s="715"/>
      <c r="T36" s="704"/>
      <c r="U36" s="665"/>
    </row>
    <row r="37" spans="1:21" ht="21.75" customHeight="1">
      <c r="A37" s="425"/>
      <c r="B37" s="671"/>
      <c r="C37" s="671"/>
      <c r="D37" s="671"/>
      <c r="E37" s="671"/>
      <c r="F37" s="390" t="s">
        <v>79</v>
      </c>
      <c r="G37" s="391">
        <v>7</v>
      </c>
      <c r="H37" s="392" t="s">
        <v>80</v>
      </c>
      <c r="I37" s="654"/>
      <c r="J37" s="704"/>
      <c r="K37" s="665"/>
      <c r="L37" s="421"/>
      <c r="M37" s="656"/>
      <c r="N37" s="658"/>
      <c r="O37" s="422"/>
      <c r="P37" s="423"/>
      <c r="Q37" s="424"/>
      <c r="R37" s="674"/>
      <c r="S37" s="715"/>
      <c r="T37" s="704"/>
      <c r="U37" s="665"/>
    </row>
    <row r="38" spans="1:21" ht="21.75" customHeight="1">
      <c r="A38" s="426"/>
      <c r="B38" s="672"/>
      <c r="C38" s="672"/>
      <c r="D38" s="672"/>
      <c r="E38" s="672"/>
      <c r="F38" s="386" t="s">
        <v>81</v>
      </c>
      <c r="G38" s="251">
        <f>G36*G37</f>
        <v>245</v>
      </c>
      <c r="H38" s="387" t="s">
        <v>83</v>
      </c>
      <c r="I38" s="654"/>
      <c r="J38" s="704"/>
      <c r="K38" s="665"/>
      <c r="L38" s="421"/>
      <c r="M38" s="656"/>
      <c r="N38" s="658"/>
      <c r="O38" s="422"/>
      <c r="P38" s="423"/>
      <c r="Q38" s="424"/>
      <c r="R38" s="674"/>
      <c r="S38" s="715"/>
      <c r="T38" s="704"/>
      <c r="U38" s="665"/>
    </row>
    <row r="39" spans="1:21" ht="21.75" customHeight="1" thickBot="1">
      <c r="A39" s="394" t="s">
        <v>46</v>
      </c>
      <c r="B39" s="395" t="s">
        <v>64</v>
      </c>
      <c r="C39" s="396"/>
      <c r="D39" s="396"/>
      <c r="E39" s="396"/>
      <c r="F39" s="397"/>
      <c r="G39" s="398"/>
      <c r="H39" s="399"/>
      <c r="I39" s="400"/>
      <c r="J39" s="401"/>
      <c r="K39" s="402"/>
      <c r="L39" s="403"/>
      <c r="M39" s="398"/>
      <c r="N39" s="399"/>
      <c r="O39" s="415"/>
      <c r="P39" s="416"/>
      <c r="Q39" s="406"/>
      <c r="R39" s="407"/>
      <c r="S39" s="408"/>
      <c r="T39" s="409"/>
      <c r="U39" s="410"/>
    </row>
    <row r="40" spans="1:21" ht="21.75" customHeight="1">
      <c r="A40" s="380"/>
      <c r="B40" s="669" t="s">
        <v>65</v>
      </c>
      <c r="C40" s="670"/>
      <c r="D40" s="670"/>
      <c r="E40" s="670"/>
      <c r="F40" s="411"/>
      <c r="G40" s="412"/>
      <c r="H40" s="413"/>
      <c r="I40" s="653">
        <v>0</v>
      </c>
      <c r="J40" s="703">
        <v>0</v>
      </c>
      <c r="K40" s="664">
        <f>IF(J40=1,'Eingabe 1 - Eisarena'!$B$8,IF(J40=2,'Eingabe 1 - Eisarena'!$B$10,IF(J40=3,'Eingabe 1 - Eisarena'!$B$12,IF(J40=4,'Eingabe 1 - Eisarena'!$B$14,IF(J40=5,'Eingabe 1 - Eisarena'!$B$16,IF(J40=6,'Eingabe 1 - Eisarena'!$B$18,0))))))</f>
        <v>0</v>
      </c>
      <c r="L40" s="381"/>
      <c r="M40" s="412"/>
      <c r="N40" s="413"/>
      <c r="O40" s="417"/>
      <c r="P40" s="418"/>
      <c r="Q40" s="419"/>
      <c r="R40" s="414"/>
      <c r="S40" s="714">
        <v>0</v>
      </c>
      <c r="T40" s="703">
        <v>0</v>
      </c>
      <c r="U40" s="664">
        <f>IF(T40=1,'Eingabe 1 - Eisarena'!$B$8,IF(T40=2,'Eingabe 1 - Eisarena'!$B$10,IF(T40=3,'Eingabe 1 - Eisarena'!$B$12,IF(T40=4,'Eingabe 1 - Eisarena'!$B$14,IF(T40=5,'Eingabe 1 - Eisarena'!$B$16,IF(T40=6,'Eingabe 1 - Eisarena'!$B$18,0))))))</f>
        <v>0</v>
      </c>
    </row>
    <row r="41" spans="1:21" ht="21.75" customHeight="1">
      <c r="A41" s="420">
        <v>4</v>
      </c>
      <c r="B41" s="671"/>
      <c r="C41" s="671"/>
      <c r="D41" s="671"/>
      <c r="E41" s="671"/>
      <c r="F41" s="386"/>
      <c r="G41" s="251">
        <v>35</v>
      </c>
      <c r="H41" s="387" t="s">
        <v>82</v>
      </c>
      <c r="I41" s="654"/>
      <c r="J41" s="704"/>
      <c r="K41" s="665"/>
      <c r="L41" s="421"/>
      <c r="M41" s="655"/>
      <c r="N41" s="657"/>
      <c r="O41" s="422"/>
      <c r="P41" s="423"/>
      <c r="Q41" s="424"/>
      <c r="R41" s="673">
        <v>1</v>
      </c>
      <c r="S41" s="715"/>
      <c r="T41" s="704"/>
      <c r="U41" s="665"/>
    </row>
    <row r="42" spans="1:21" ht="21.75" customHeight="1">
      <c r="A42" s="425"/>
      <c r="B42" s="671"/>
      <c r="C42" s="671"/>
      <c r="D42" s="671"/>
      <c r="E42" s="671"/>
      <c r="F42" s="390" t="s">
        <v>79</v>
      </c>
      <c r="G42" s="391">
        <v>7</v>
      </c>
      <c r="H42" s="392" t="s">
        <v>80</v>
      </c>
      <c r="I42" s="654"/>
      <c r="J42" s="704"/>
      <c r="K42" s="665"/>
      <c r="L42" s="421"/>
      <c r="M42" s="656"/>
      <c r="N42" s="658"/>
      <c r="O42" s="422"/>
      <c r="P42" s="423"/>
      <c r="Q42" s="424"/>
      <c r="R42" s="674"/>
      <c r="S42" s="715"/>
      <c r="T42" s="704"/>
      <c r="U42" s="665"/>
    </row>
    <row r="43" spans="1:21" ht="21.75" customHeight="1">
      <c r="A43" s="426"/>
      <c r="B43" s="672"/>
      <c r="C43" s="672"/>
      <c r="D43" s="672"/>
      <c r="E43" s="672"/>
      <c r="F43" s="386" t="s">
        <v>81</v>
      </c>
      <c r="G43" s="251">
        <f>G41*G42</f>
        <v>245</v>
      </c>
      <c r="H43" s="387" t="s">
        <v>83</v>
      </c>
      <c r="I43" s="654"/>
      <c r="J43" s="704"/>
      <c r="K43" s="665"/>
      <c r="L43" s="421"/>
      <c r="M43" s="656"/>
      <c r="N43" s="658"/>
      <c r="O43" s="422"/>
      <c r="P43" s="423"/>
      <c r="Q43" s="424"/>
      <c r="R43" s="674"/>
      <c r="S43" s="715"/>
      <c r="T43" s="704"/>
      <c r="U43" s="665"/>
    </row>
    <row r="44" spans="1:21" ht="21.75" customHeight="1" thickBot="1">
      <c r="A44" s="394" t="s">
        <v>46</v>
      </c>
      <c r="B44" s="395" t="s">
        <v>66</v>
      </c>
      <c r="C44" s="396"/>
      <c r="D44" s="396"/>
      <c r="E44" s="396"/>
      <c r="F44" s="397"/>
      <c r="G44" s="398"/>
      <c r="H44" s="399"/>
      <c r="I44" s="400"/>
      <c r="J44" s="401"/>
      <c r="K44" s="402"/>
      <c r="L44" s="403"/>
      <c r="M44" s="398"/>
      <c r="N44" s="399"/>
      <c r="O44" s="415"/>
      <c r="P44" s="416"/>
      <c r="Q44" s="406"/>
      <c r="R44" s="407"/>
      <c r="S44" s="408"/>
      <c r="T44" s="409"/>
      <c r="U44" s="410"/>
    </row>
    <row r="45" spans="1:21" ht="21.75" customHeight="1">
      <c r="A45" s="380"/>
      <c r="B45" s="669" t="s">
        <v>67</v>
      </c>
      <c r="C45" s="670"/>
      <c r="D45" s="670"/>
      <c r="E45" s="670"/>
      <c r="F45" s="411"/>
      <c r="G45" s="412"/>
      <c r="H45" s="413"/>
      <c r="I45" s="653">
        <v>0</v>
      </c>
      <c r="J45" s="703">
        <v>0</v>
      </c>
      <c r="K45" s="664">
        <f>IF(J45=1,'Eingabe 1 - Eisarena'!$B$8,IF(J45=2,'Eingabe 1 - Eisarena'!$B$10,IF(J45=3,'Eingabe 1 - Eisarena'!$B$12,IF(J45=4,'Eingabe 1 - Eisarena'!$B$14,IF(J45=5,'Eingabe 1 - Eisarena'!$B$16,IF(J45=6,'Eingabe 1 - Eisarena'!$B$18,0))))))</f>
        <v>0</v>
      </c>
      <c r="L45" s="381"/>
      <c r="M45" s="412"/>
      <c r="N45" s="413"/>
      <c r="O45" s="653">
        <v>0</v>
      </c>
      <c r="P45" s="703">
        <v>0</v>
      </c>
      <c r="Q45" s="667">
        <f>IF(P45=1,'Eingabe 1 - Eisarena'!$B$8,IF(P45=2,'Eingabe 1 - Eisarena'!$B$10,IF(P45=3,'Eingabe 1 - Eisarena'!$B$12,IF(P45=4,'Eingabe 1 - Eisarena'!$B$14,IF(P45=5,'Eingabe 1 - Eisarena'!$B$16,IF(P45=6,'Eingabe 1 - Eisarena'!$B$18,0))))))</f>
        <v>0</v>
      </c>
      <c r="R45" s="414"/>
      <c r="S45" s="714">
        <v>0</v>
      </c>
      <c r="T45" s="703">
        <v>0</v>
      </c>
      <c r="U45" s="664">
        <f>IF(T45=1,'Eingabe 1 - Eisarena'!$B$8,IF(T45=2,'Eingabe 1 - Eisarena'!$B$10,IF(T45=3,'Eingabe 1 - Eisarena'!$B$12,IF(T45=4,'Eingabe 1 - Eisarena'!$B$14,IF(T45=5,'Eingabe 1 - Eisarena'!$B$16,IF(T45=6,'Eingabe 1 - Eisarena'!$B$18,0))))))</f>
        <v>0</v>
      </c>
    </row>
    <row r="46" spans="1:21" ht="21.75" customHeight="1">
      <c r="A46" s="420">
        <v>5</v>
      </c>
      <c r="B46" s="671"/>
      <c r="C46" s="671"/>
      <c r="D46" s="671"/>
      <c r="E46" s="671"/>
      <c r="F46" s="386"/>
      <c r="G46" s="251">
        <v>35</v>
      </c>
      <c r="H46" s="387" t="s">
        <v>82</v>
      </c>
      <c r="I46" s="654"/>
      <c r="J46" s="704"/>
      <c r="K46" s="665"/>
      <c r="L46" s="388"/>
      <c r="M46" s="677">
        <v>14</v>
      </c>
      <c r="N46" s="675" t="s">
        <v>84</v>
      </c>
      <c r="O46" s="654"/>
      <c r="P46" s="704"/>
      <c r="Q46" s="668"/>
      <c r="R46" s="673">
        <v>1</v>
      </c>
      <c r="S46" s="715"/>
      <c r="T46" s="704"/>
      <c r="U46" s="665"/>
    </row>
    <row r="47" spans="1:21" ht="21.75" customHeight="1">
      <c r="A47" s="425"/>
      <c r="B47" s="671"/>
      <c r="C47" s="671"/>
      <c r="D47" s="671"/>
      <c r="E47" s="671"/>
      <c r="F47" s="390" t="s">
        <v>79</v>
      </c>
      <c r="G47" s="391">
        <v>7</v>
      </c>
      <c r="H47" s="392" t="s">
        <v>80</v>
      </c>
      <c r="I47" s="654"/>
      <c r="J47" s="704"/>
      <c r="K47" s="665"/>
      <c r="L47" s="388"/>
      <c r="M47" s="678"/>
      <c r="N47" s="676"/>
      <c r="O47" s="654"/>
      <c r="P47" s="704"/>
      <c r="Q47" s="668"/>
      <c r="R47" s="674"/>
      <c r="S47" s="715"/>
      <c r="T47" s="704"/>
      <c r="U47" s="665"/>
    </row>
    <row r="48" spans="1:21" ht="21.75" customHeight="1">
      <c r="A48" s="426"/>
      <c r="B48" s="672"/>
      <c r="C48" s="672"/>
      <c r="D48" s="672"/>
      <c r="E48" s="672"/>
      <c r="F48" s="386" t="s">
        <v>81</v>
      </c>
      <c r="G48" s="251">
        <f>G46*G47</f>
        <v>245</v>
      </c>
      <c r="H48" s="387" t="s">
        <v>83</v>
      </c>
      <c r="I48" s="654"/>
      <c r="J48" s="704"/>
      <c r="K48" s="665"/>
      <c r="L48" s="388"/>
      <c r="M48" s="678"/>
      <c r="N48" s="676"/>
      <c r="O48" s="654"/>
      <c r="P48" s="704"/>
      <c r="Q48" s="668"/>
      <c r="R48" s="674"/>
      <c r="S48" s="715"/>
      <c r="T48" s="704"/>
      <c r="U48" s="665"/>
    </row>
    <row r="49" spans="1:21" ht="21.75" customHeight="1" thickBot="1">
      <c r="A49" s="394" t="s">
        <v>46</v>
      </c>
      <c r="B49" s="395" t="s">
        <v>68</v>
      </c>
      <c r="C49" s="396"/>
      <c r="D49" s="396"/>
      <c r="E49" s="396"/>
      <c r="F49" s="397"/>
      <c r="G49" s="398"/>
      <c r="H49" s="399"/>
      <c r="I49" s="400"/>
      <c r="J49" s="401"/>
      <c r="K49" s="402"/>
      <c r="L49" s="403"/>
      <c r="M49" s="398"/>
      <c r="N49" s="399"/>
      <c r="O49" s="404"/>
      <c r="P49" s="405"/>
      <c r="Q49" s="406"/>
      <c r="R49" s="407"/>
      <c r="S49" s="408"/>
      <c r="T49" s="409"/>
      <c r="U49" s="410"/>
    </row>
    <row r="50" spans="1:21" ht="21.75" customHeight="1">
      <c r="A50" s="380"/>
      <c r="B50" s="669" t="s">
        <v>73</v>
      </c>
      <c r="C50" s="670"/>
      <c r="D50" s="670"/>
      <c r="E50" s="670"/>
      <c r="F50" s="411"/>
      <c r="G50" s="412"/>
      <c r="H50" s="413"/>
      <c r="I50" s="653">
        <v>0</v>
      </c>
      <c r="J50" s="703">
        <v>0</v>
      </c>
      <c r="K50" s="664">
        <f>IF(J50=1,'Eingabe 1 - Eisarena'!$B$8,IF(J50=2,'Eingabe 1 - Eisarena'!$B$10,IF(J50=3,'Eingabe 1 - Eisarena'!$B$12,IF(J50=4,'Eingabe 1 - Eisarena'!$B$14,IF(J50=5,'Eingabe 1 - Eisarena'!$B$16,IF(J50=6,'Eingabe 1 - Eisarena'!$B$18,0))))))</f>
        <v>0</v>
      </c>
      <c r="L50" s="381"/>
      <c r="M50" s="412"/>
      <c r="N50" s="413"/>
      <c r="O50" s="653">
        <v>0</v>
      </c>
      <c r="P50" s="703">
        <v>0</v>
      </c>
      <c r="Q50" s="667">
        <f>IF(P50=1,'Eingabe 1 - Eisarena'!$B$8,IF(P50=2,'Eingabe 1 - Eisarena'!$B$10,IF(P50=3,'Eingabe 1 - Eisarena'!$B$12,IF(P50=4,'Eingabe 1 - Eisarena'!$B$14,IF(P50=5,'Eingabe 1 - Eisarena'!$B$16,IF(P50=6,'Eingabe 1 - Eisarena'!$B$18,0))))))</f>
        <v>0</v>
      </c>
      <c r="R50" s="414"/>
      <c r="S50" s="714">
        <v>0</v>
      </c>
      <c r="T50" s="703">
        <v>0</v>
      </c>
      <c r="U50" s="664">
        <f>IF(T50=1,'Eingabe 1 - Eisarena'!$B$8,IF(T50=2,'Eingabe 1 - Eisarena'!$B$10,IF(T50=3,'Eingabe 1 - Eisarena'!$B$12,IF(T50=4,'Eingabe 1 - Eisarena'!$B$14,IF(T50=5,'Eingabe 1 - Eisarena'!$B$16,IF(T50=6,'Eingabe 1 - Eisarena'!$B$18,0))))))</f>
        <v>0</v>
      </c>
    </row>
    <row r="51" spans="1:21" ht="21.75" customHeight="1">
      <c r="A51" s="420">
        <v>6</v>
      </c>
      <c r="B51" s="671"/>
      <c r="C51" s="671"/>
      <c r="D51" s="671"/>
      <c r="E51" s="671"/>
      <c r="F51" s="386"/>
      <c r="G51" s="251">
        <v>35</v>
      </c>
      <c r="H51" s="387" t="s">
        <v>82</v>
      </c>
      <c r="I51" s="654"/>
      <c r="J51" s="704"/>
      <c r="K51" s="665"/>
      <c r="L51" s="388"/>
      <c r="M51" s="677">
        <v>14</v>
      </c>
      <c r="N51" s="675" t="s">
        <v>84</v>
      </c>
      <c r="O51" s="654"/>
      <c r="P51" s="704"/>
      <c r="Q51" s="668"/>
      <c r="R51" s="673">
        <v>1</v>
      </c>
      <c r="S51" s="715"/>
      <c r="T51" s="704"/>
      <c r="U51" s="665"/>
    </row>
    <row r="52" spans="1:21" ht="21.75" customHeight="1">
      <c r="A52" s="425"/>
      <c r="B52" s="671"/>
      <c r="C52" s="671"/>
      <c r="D52" s="671"/>
      <c r="E52" s="671"/>
      <c r="F52" s="390" t="s">
        <v>79</v>
      </c>
      <c r="G52" s="391">
        <v>7</v>
      </c>
      <c r="H52" s="392" t="s">
        <v>80</v>
      </c>
      <c r="I52" s="654"/>
      <c r="J52" s="704"/>
      <c r="K52" s="665"/>
      <c r="L52" s="388"/>
      <c r="M52" s="678"/>
      <c r="N52" s="676"/>
      <c r="O52" s="654"/>
      <c r="P52" s="704"/>
      <c r="Q52" s="668"/>
      <c r="R52" s="674"/>
      <c r="S52" s="715"/>
      <c r="T52" s="704"/>
      <c r="U52" s="665"/>
    </row>
    <row r="53" spans="1:21" ht="21.75" customHeight="1">
      <c r="A53" s="426"/>
      <c r="B53" s="672"/>
      <c r="C53" s="672"/>
      <c r="D53" s="672"/>
      <c r="E53" s="672"/>
      <c r="F53" s="386" t="s">
        <v>81</v>
      </c>
      <c r="G53" s="251">
        <f>G51*G52</f>
        <v>245</v>
      </c>
      <c r="H53" s="387" t="s">
        <v>83</v>
      </c>
      <c r="I53" s="654"/>
      <c r="J53" s="704"/>
      <c r="K53" s="665"/>
      <c r="L53" s="388"/>
      <c r="M53" s="678"/>
      <c r="N53" s="676"/>
      <c r="O53" s="654"/>
      <c r="P53" s="704"/>
      <c r="Q53" s="668"/>
      <c r="R53" s="674"/>
      <c r="S53" s="715"/>
      <c r="T53" s="704"/>
      <c r="U53" s="665"/>
    </row>
    <row r="54" spans="1:21" ht="21.75" customHeight="1" thickBot="1">
      <c r="A54" s="394" t="s">
        <v>46</v>
      </c>
      <c r="B54" s="395" t="s">
        <v>74</v>
      </c>
      <c r="C54" s="396"/>
      <c r="D54" s="396"/>
      <c r="E54" s="396"/>
      <c r="F54" s="403"/>
      <c r="G54" s="427"/>
      <c r="H54" s="428"/>
      <c r="I54" s="429"/>
      <c r="J54" s="430"/>
      <c r="K54" s="402"/>
      <c r="L54" s="403"/>
      <c r="M54" s="427"/>
      <c r="N54" s="428"/>
      <c r="O54" s="415"/>
      <c r="P54" s="416"/>
      <c r="Q54" s="406"/>
      <c r="R54" s="407"/>
      <c r="S54" s="408"/>
      <c r="T54" s="409"/>
      <c r="U54" s="410"/>
    </row>
    <row r="55" spans="1:21" ht="21.75" customHeight="1">
      <c r="A55" s="380"/>
      <c r="B55" s="669" t="s">
        <v>69</v>
      </c>
      <c r="C55" s="670"/>
      <c r="D55" s="670"/>
      <c r="E55" s="670"/>
      <c r="F55" s="431"/>
      <c r="G55" s="432"/>
      <c r="H55" s="433"/>
      <c r="I55" s="434"/>
      <c r="J55" s="382"/>
      <c r="K55" s="435"/>
      <c r="L55" s="381"/>
      <c r="M55" s="382"/>
      <c r="N55" s="436"/>
      <c r="O55" s="437"/>
      <c r="P55" s="437"/>
      <c r="Q55" s="419"/>
      <c r="R55" s="414"/>
      <c r="S55" s="714">
        <v>0</v>
      </c>
      <c r="T55" s="703">
        <v>0</v>
      </c>
      <c r="U55" s="664">
        <f>IF(T55=1,'Eingabe 1 - Eisarena'!$B$8,IF(T55=2,'Eingabe 1 - Eisarena'!$B$10,IF(T55=3,'Eingabe 1 - Eisarena'!$B$12,IF(T55=4,'Eingabe 1 - Eisarena'!$B$14,IF(T55=5,'Eingabe 1 - Eisarena'!$B$16,IF(T55=6,'Eingabe 1 - Eisarena'!$B$18,0))))))</f>
        <v>0</v>
      </c>
    </row>
    <row r="56" spans="1:21" ht="21.75" customHeight="1">
      <c r="A56" s="420">
        <v>7</v>
      </c>
      <c r="B56" s="671"/>
      <c r="C56" s="671"/>
      <c r="D56" s="671"/>
      <c r="E56" s="671"/>
      <c r="F56" s="438"/>
      <c r="G56" s="439"/>
      <c r="H56" s="440"/>
      <c r="I56" s="441"/>
      <c r="J56" s="699"/>
      <c r="K56" s="701"/>
      <c r="L56" s="421"/>
      <c r="M56" s="699"/>
      <c r="N56" s="716"/>
      <c r="O56" s="442"/>
      <c r="P56" s="442"/>
      <c r="Q56" s="424"/>
      <c r="R56" s="673">
        <v>2</v>
      </c>
      <c r="S56" s="715"/>
      <c r="T56" s="704"/>
      <c r="U56" s="665"/>
    </row>
    <row r="57" spans="1:21" ht="21.75" customHeight="1">
      <c r="A57" s="443"/>
      <c r="B57" s="671"/>
      <c r="C57" s="671"/>
      <c r="D57" s="671"/>
      <c r="E57" s="671"/>
      <c r="F57" s="438"/>
      <c r="G57" s="439"/>
      <c r="H57" s="440"/>
      <c r="I57" s="441"/>
      <c r="J57" s="699"/>
      <c r="K57" s="701"/>
      <c r="L57" s="421"/>
      <c r="M57" s="699"/>
      <c r="N57" s="716"/>
      <c r="O57" s="442"/>
      <c r="P57" s="442"/>
      <c r="Q57" s="424"/>
      <c r="R57" s="673"/>
      <c r="S57" s="715"/>
      <c r="T57" s="704"/>
      <c r="U57" s="665"/>
    </row>
    <row r="58" spans="1:21" ht="21.75" customHeight="1">
      <c r="A58" s="426"/>
      <c r="B58" s="672"/>
      <c r="C58" s="672"/>
      <c r="D58" s="672"/>
      <c r="E58" s="672"/>
      <c r="F58" s="438"/>
      <c r="G58" s="439"/>
      <c r="H58" s="440"/>
      <c r="I58" s="441"/>
      <c r="J58" s="700"/>
      <c r="K58" s="702"/>
      <c r="L58" s="421"/>
      <c r="M58" s="700"/>
      <c r="N58" s="717"/>
      <c r="O58" s="442"/>
      <c r="P58" s="442"/>
      <c r="Q58" s="424"/>
      <c r="R58" s="674"/>
      <c r="S58" s="715"/>
      <c r="T58" s="704"/>
      <c r="U58" s="665"/>
    </row>
    <row r="59" spans="1:21" ht="21.75" customHeight="1" thickBot="1">
      <c r="A59" s="394" t="s">
        <v>46</v>
      </c>
      <c r="B59" s="395" t="s">
        <v>70</v>
      </c>
      <c r="C59" s="396"/>
      <c r="D59" s="396"/>
      <c r="E59" s="396"/>
      <c r="F59" s="444"/>
      <c r="G59" s="445"/>
      <c r="H59" s="446"/>
      <c r="I59" s="447"/>
      <c r="J59" s="427"/>
      <c r="K59" s="448"/>
      <c r="L59" s="403"/>
      <c r="M59" s="427"/>
      <c r="N59" s="449"/>
      <c r="O59" s="450"/>
      <c r="P59" s="450"/>
      <c r="Q59" s="406"/>
      <c r="R59" s="407"/>
      <c r="S59" s="408"/>
      <c r="T59" s="409"/>
      <c r="U59" s="410"/>
    </row>
    <row r="60" spans="1:21" ht="21.75" customHeight="1">
      <c r="A60" s="380"/>
      <c r="B60" s="669" t="s">
        <v>71</v>
      </c>
      <c r="C60" s="670"/>
      <c r="D60" s="670"/>
      <c r="E60" s="670"/>
      <c r="F60" s="431"/>
      <c r="G60" s="432"/>
      <c r="H60" s="433"/>
      <c r="I60" s="434"/>
      <c r="J60" s="382"/>
      <c r="K60" s="435"/>
      <c r="L60" s="381"/>
      <c r="M60" s="382"/>
      <c r="N60" s="436"/>
      <c r="O60" s="437"/>
      <c r="P60" s="437"/>
      <c r="Q60" s="419"/>
      <c r="R60" s="414"/>
      <c r="S60" s="714">
        <v>0</v>
      </c>
      <c r="T60" s="703">
        <v>0</v>
      </c>
      <c r="U60" s="664">
        <f>IF(T60=1,'Eingabe 1 - Eisarena'!$B$8,IF(T60=2,'Eingabe 1 - Eisarena'!$B$10,IF(T60=3,'Eingabe 1 - Eisarena'!$B$12,IF(T60=4,'Eingabe 1 - Eisarena'!$B$14,IF(T60=5,'Eingabe 1 - Eisarena'!$B$16,IF(T60=6,'Eingabe 1 - Eisarena'!$B$18,0))))))</f>
        <v>0</v>
      </c>
    </row>
    <row r="61" spans="1:21" ht="21.75" customHeight="1">
      <c r="A61" s="420">
        <v>8</v>
      </c>
      <c r="B61" s="671"/>
      <c r="C61" s="671"/>
      <c r="D61" s="671"/>
      <c r="E61" s="671"/>
      <c r="F61" s="438"/>
      <c r="G61" s="439"/>
      <c r="H61" s="440"/>
      <c r="I61" s="441"/>
      <c r="J61" s="699"/>
      <c r="K61" s="701"/>
      <c r="L61" s="421"/>
      <c r="M61" s="699"/>
      <c r="N61" s="716"/>
      <c r="O61" s="442"/>
      <c r="P61" s="442"/>
      <c r="Q61" s="424"/>
      <c r="R61" s="673">
        <v>1</v>
      </c>
      <c r="S61" s="715"/>
      <c r="T61" s="704"/>
      <c r="U61" s="665"/>
    </row>
    <row r="62" spans="1:21" ht="21.75" customHeight="1">
      <c r="A62" s="443"/>
      <c r="B62" s="671"/>
      <c r="C62" s="671"/>
      <c r="D62" s="671"/>
      <c r="E62" s="671"/>
      <c r="F62" s="438"/>
      <c r="G62" s="439"/>
      <c r="H62" s="440"/>
      <c r="I62" s="441"/>
      <c r="J62" s="699"/>
      <c r="K62" s="701"/>
      <c r="L62" s="421"/>
      <c r="M62" s="699"/>
      <c r="N62" s="716"/>
      <c r="O62" s="442"/>
      <c r="P62" s="442"/>
      <c r="Q62" s="424"/>
      <c r="R62" s="673"/>
      <c r="S62" s="715"/>
      <c r="T62" s="704"/>
      <c r="U62" s="665"/>
    </row>
    <row r="63" spans="1:21" ht="21.75" customHeight="1">
      <c r="A63" s="426"/>
      <c r="B63" s="672"/>
      <c r="C63" s="672"/>
      <c r="D63" s="672"/>
      <c r="E63" s="672"/>
      <c r="F63" s="438"/>
      <c r="G63" s="439"/>
      <c r="H63" s="440"/>
      <c r="I63" s="441"/>
      <c r="J63" s="700"/>
      <c r="K63" s="702"/>
      <c r="L63" s="421"/>
      <c r="M63" s="700"/>
      <c r="N63" s="717"/>
      <c r="O63" s="442"/>
      <c r="P63" s="442"/>
      <c r="Q63" s="424"/>
      <c r="R63" s="674"/>
      <c r="S63" s="715"/>
      <c r="T63" s="704"/>
      <c r="U63" s="665"/>
    </row>
    <row r="64" spans="1:21" ht="21.75" customHeight="1" thickBot="1">
      <c r="A64" s="394" t="s">
        <v>46</v>
      </c>
      <c r="B64" s="395" t="s">
        <v>72</v>
      </c>
      <c r="C64" s="396"/>
      <c r="D64" s="396"/>
      <c r="E64" s="396"/>
      <c r="F64" s="444"/>
      <c r="G64" s="445"/>
      <c r="H64" s="446"/>
      <c r="I64" s="447"/>
      <c r="J64" s="427"/>
      <c r="K64" s="448"/>
      <c r="L64" s="403"/>
      <c r="M64" s="427"/>
      <c r="N64" s="449"/>
      <c r="O64" s="450"/>
      <c r="P64" s="450"/>
      <c r="Q64" s="406"/>
      <c r="R64" s="407"/>
      <c r="S64" s="408"/>
      <c r="T64" s="409"/>
      <c r="U64" s="410"/>
    </row>
    <row r="65" spans="1:21" ht="21.75" customHeight="1">
      <c r="A65" s="380"/>
      <c r="B65" s="669" t="s">
        <v>75</v>
      </c>
      <c r="C65" s="670"/>
      <c r="D65" s="670"/>
      <c r="E65" s="670"/>
      <c r="F65" s="431"/>
      <c r="G65" s="432"/>
      <c r="H65" s="433"/>
      <c r="I65" s="434"/>
      <c r="J65" s="382"/>
      <c r="K65" s="435"/>
      <c r="L65" s="381"/>
      <c r="M65" s="382"/>
      <c r="N65" s="436"/>
      <c r="O65" s="437"/>
      <c r="P65" s="437"/>
      <c r="Q65" s="419"/>
      <c r="R65" s="414"/>
      <c r="S65" s="714">
        <v>0</v>
      </c>
      <c r="T65" s="703">
        <v>0</v>
      </c>
      <c r="U65" s="664">
        <f>IF(T65=1,'Eingabe 1 - Eisarena'!$B$8,IF(T65=2,'Eingabe 1 - Eisarena'!$B$10,IF(T65=3,'Eingabe 1 - Eisarena'!$B$12,IF(T65=4,'Eingabe 1 - Eisarena'!$B$14,IF(T65=5,'Eingabe 1 - Eisarena'!$B$16,IF(T65=6,'Eingabe 1 - Eisarena'!$B$18,0))))))</f>
        <v>0</v>
      </c>
    </row>
    <row r="66" spans="1:21" ht="21.75" customHeight="1">
      <c r="A66" s="420">
        <v>9</v>
      </c>
      <c r="B66" s="671"/>
      <c r="C66" s="671"/>
      <c r="D66" s="671"/>
      <c r="E66" s="671"/>
      <c r="F66" s="438"/>
      <c r="G66" s="439"/>
      <c r="H66" s="440"/>
      <c r="I66" s="441"/>
      <c r="J66" s="699"/>
      <c r="K66" s="701"/>
      <c r="L66" s="421"/>
      <c r="M66" s="699"/>
      <c r="N66" s="716"/>
      <c r="O66" s="442"/>
      <c r="P66" s="442"/>
      <c r="Q66" s="424"/>
      <c r="R66" s="673">
        <v>1</v>
      </c>
      <c r="S66" s="715"/>
      <c r="T66" s="704"/>
      <c r="U66" s="665"/>
    </row>
    <row r="67" spans="1:21" ht="21.75" customHeight="1">
      <c r="A67" s="443"/>
      <c r="B67" s="671"/>
      <c r="C67" s="671"/>
      <c r="D67" s="671"/>
      <c r="E67" s="671"/>
      <c r="F67" s="438"/>
      <c r="G67" s="439"/>
      <c r="H67" s="440"/>
      <c r="I67" s="441"/>
      <c r="J67" s="699"/>
      <c r="K67" s="701"/>
      <c r="L67" s="421"/>
      <c r="M67" s="699"/>
      <c r="N67" s="716"/>
      <c r="O67" s="442"/>
      <c r="P67" s="442"/>
      <c r="Q67" s="424"/>
      <c r="R67" s="673"/>
      <c r="S67" s="715"/>
      <c r="T67" s="704"/>
      <c r="U67" s="665"/>
    </row>
    <row r="68" spans="1:21" ht="21.75" customHeight="1">
      <c r="A68" s="426"/>
      <c r="B68" s="672"/>
      <c r="C68" s="672"/>
      <c r="D68" s="672"/>
      <c r="E68" s="672"/>
      <c r="F68" s="438"/>
      <c r="G68" s="439"/>
      <c r="H68" s="440"/>
      <c r="I68" s="441"/>
      <c r="J68" s="700"/>
      <c r="K68" s="702"/>
      <c r="L68" s="421"/>
      <c r="M68" s="700"/>
      <c r="N68" s="717"/>
      <c r="O68" s="442"/>
      <c r="P68" s="442"/>
      <c r="Q68" s="424"/>
      <c r="R68" s="674"/>
      <c r="S68" s="715"/>
      <c r="T68" s="704"/>
      <c r="U68" s="665"/>
    </row>
    <row r="69" spans="1:21" ht="21.75" customHeight="1" thickBot="1">
      <c r="A69" s="394" t="s">
        <v>46</v>
      </c>
      <c r="B69" s="395" t="s">
        <v>76</v>
      </c>
      <c r="C69" s="396"/>
      <c r="D69" s="396"/>
      <c r="E69" s="396"/>
      <c r="F69" s="451"/>
      <c r="G69" s="452"/>
      <c r="H69" s="453"/>
      <c r="I69" s="454"/>
      <c r="J69" s="455"/>
      <c r="K69" s="456"/>
      <c r="L69" s="457"/>
      <c r="M69" s="455"/>
      <c r="N69" s="458"/>
      <c r="O69" s="459"/>
      <c r="P69" s="459"/>
      <c r="Q69" s="460"/>
      <c r="R69" s="461"/>
      <c r="S69" s="462"/>
      <c r="T69" s="463"/>
      <c r="U69" s="464"/>
    </row>
    <row r="70" spans="1:21" ht="21.75" customHeight="1" thickTop="1">
      <c r="A70" s="465"/>
      <c r="B70" s="466"/>
      <c r="C70" s="467"/>
      <c r="D70" s="467"/>
      <c r="E70" s="467"/>
      <c r="F70" s="468"/>
      <c r="G70" s="468"/>
      <c r="H70" s="468"/>
      <c r="I70" s="469"/>
      <c r="J70" s="470"/>
      <c r="K70" s="471"/>
      <c r="L70" s="468"/>
      <c r="M70" s="468"/>
      <c r="N70" s="468"/>
      <c r="O70" s="471"/>
      <c r="P70" s="471"/>
      <c r="Q70" s="471"/>
      <c r="R70" s="472"/>
      <c r="S70" s="718" t="s">
        <v>57</v>
      </c>
      <c r="T70" s="719"/>
      <c r="U70" s="720"/>
    </row>
    <row r="71" spans="1:21" ht="21.75" customHeight="1">
      <c r="A71" s="473"/>
      <c r="B71" s="365"/>
      <c r="C71" s="365"/>
      <c r="D71" s="365"/>
      <c r="E71" s="365"/>
      <c r="F71" s="474"/>
      <c r="G71" s="474"/>
      <c r="H71" s="474"/>
      <c r="I71" s="475"/>
      <c r="J71" s="476"/>
      <c r="K71" s="477"/>
      <c r="L71" s="474"/>
      <c r="M71" s="474"/>
      <c r="N71" s="474"/>
      <c r="O71" s="477"/>
      <c r="P71" s="477"/>
      <c r="Q71" s="477"/>
      <c r="R71" s="478"/>
      <c r="S71" s="721"/>
      <c r="T71" s="722"/>
      <c r="U71" s="720"/>
    </row>
    <row r="72" spans="1:21" ht="21.75" customHeight="1" thickBot="1">
      <c r="A72" s="479"/>
      <c r="B72" s="365"/>
      <c r="C72" s="365"/>
      <c r="D72" s="365"/>
      <c r="E72" s="365"/>
      <c r="F72" s="474"/>
      <c r="G72" s="474"/>
      <c r="H72" s="474"/>
      <c r="I72" s="475"/>
      <c r="J72" s="476"/>
      <c r="K72" s="477"/>
      <c r="L72" s="474"/>
      <c r="M72" s="474"/>
      <c r="N72" s="474"/>
      <c r="O72" s="477"/>
      <c r="P72" s="477"/>
      <c r="Q72" s="477"/>
      <c r="R72" s="478"/>
      <c r="S72" s="723"/>
      <c r="T72" s="724"/>
      <c r="U72" s="725"/>
    </row>
    <row r="73" spans="1:5" ht="15">
      <c r="A73" s="146"/>
      <c r="B73" s="146"/>
      <c r="C73" s="146"/>
      <c r="D73" s="146"/>
      <c r="E73" s="146"/>
    </row>
    <row r="74" spans="1:5" ht="15">
      <c r="A74" s="146"/>
      <c r="B74" s="146"/>
      <c r="C74" s="146"/>
      <c r="D74" s="146"/>
      <c r="E74" s="146"/>
    </row>
    <row r="75" spans="1:5" ht="15">
      <c r="A75" s="146"/>
      <c r="B75" s="146"/>
      <c r="C75" s="146"/>
      <c r="D75" s="146"/>
      <c r="E75" s="146"/>
    </row>
  </sheetData>
  <sheetProtection password="CC67" sheet="1"/>
  <mergeCells count="127">
    <mergeCell ref="A6:E20"/>
    <mergeCell ref="R15:R22"/>
    <mergeCell ref="R6:U7"/>
    <mergeCell ref="L14:N24"/>
    <mergeCell ref="T12:U16"/>
    <mergeCell ref="S65:S68"/>
    <mergeCell ref="T65:T68"/>
    <mergeCell ref="U65:U68"/>
    <mergeCell ref="T55:T58"/>
    <mergeCell ref="U55:U58"/>
    <mergeCell ref="S70:U72"/>
    <mergeCell ref="M66:M68"/>
    <mergeCell ref="N66:N68"/>
    <mergeCell ref="J66:J68"/>
    <mergeCell ref="K66:K68"/>
    <mergeCell ref="R66:R68"/>
    <mergeCell ref="U60:U63"/>
    <mergeCell ref="M56:M58"/>
    <mergeCell ref="N56:N58"/>
    <mergeCell ref="M61:M63"/>
    <mergeCell ref="R56:R58"/>
    <mergeCell ref="R61:R63"/>
    <mergeCell ref="S55:S58"/>
    <mergeCell ref="N61:N63"/>
    <mergeCell ref="N46:N48"/>
    <mergeCell ref="M51:M53"/>
    <mergeCell ref="R51:R53"/>
    <mergeCell ref="R46:R48"/>
    <mergeCell ref="T50:T53"/>
    <mergeCell ref="S60:S63"/>
    <mergeCell ref="T60:T63"/>
    <mergeCell ref="P50:P53"/>
    <mergeCell ref="Q50:Q53"/>
    <mergeCell ref="U50:U53"/>
    <mergeCell ref="S45:S48"/>
    <mergeCell ref="J50:J53"/>
    <mergeCell ref="K50:K53"/>
    <mergeCell ref="S50:S53"/>
    <mergeCell ref="S40:S43"/>
    <mergeCell ref="T40:T43"/>
    <mergeCell ref="U40:U43"/>
    <mergeCell ref="N51:N53"/>
    <mergeCell ref="M46:M48"/>
    <mergeCell ref="T35:T38"/>
    <mergeCell ref="U35:U38"/>
    <mergeCell ref="T45:T48"/>
    <mergeCell ref="U45:U48"/>
    <mergeCell ref="J35:J38"/>
    <mergeCell ref="K35:K38"/>
    <mergeCell ref="J40:J43"/>
    <mergeCell ref="K40:K43"/>
    <mergeCell ref="J45:J48"/>
    <mergeCell ref="K45:K48"/>
    <mergeCell ref="B60:E63"/>
    <mergeCell ref="B65:E68"/>
    <mergeCell ref="J25:J28"/>
    <mergeCell ref="K25:K28"/>
    <mergeCell ref="S25:S28"/>
    <mergeCell ref="T25:T28"/>
    <mergeCell ref="J30:J33"/>
    <mergeCell ref="K30:K33"/>
    <mergeCell ref="S30:S33"/>
    <mergeCell ref="T30:T33"/>
    <mergeCell ref="B30:E33"/>
    <mergeCell ref="B35:E38"/>
    <mergeCell ref="B40:E43"/>
    <mergeCell ref="B45:E48"/>
    <mergeCell ref="B50:E53"/>
    <mergeCell ref="B55:E58"/>
    <mergeCell ref="M36:M38"/>
    <mergeCell ref="N36:N38"/>
    <mergeCell ref="L12:N13"/>
    <mergeCell ref="R4:U5"/>
    <mergeCell ref="P12:Q16"/>
    <mergeCell ref="R12:R14"/>
    <mergeCell ref="O9:O11"/>
    <mergeCell ref="S9:S11"/>
    <mergeCell ref="U30:U33"/>
    <mergeCell ref="S35:S38"/>
    <mergeCell ref="J56:J58"/>
    <mergeCell ref="K56:K58"/>
    <mergeCell ref="J61:J63"/>
    <mergeCell ref="K61:K63"/>
    <mergeCell ref="O25:O28"/>
    <mergeCell ref="P25:P28"/>
    <mergeCell ref="O30:O33"/>
    <mergeCell ref="P30:P33"/>
    <mergeCell ref="O45:O48"/>
    <mergeCell ref="P45:P48"/>
    <mergeCell ref="F24:H24"/>
    <mergeCell ref="Q25:Q28"/>
    <mergeCell ref="Q30:Q33"/>
    <mergeCell ref="O2:U2"/>
    <mergeCell ref="J12:K16"/>
    <mergeCell ref="F6:K7"/>
    <mergeCell ref="L6:Q7"/>
    <mergeCell ref="F4:Q5"/>
    <mergeCell ref="B25:E28"/>
    <mergeCell ref="I40:I43"/>
    <mergeCell ref="R31:R33"/>
    <mergeCell ref="R26:R28"/>
    <mergeCell ref="R41:R43"/>
    <mergeCell ref="R36:R38"/>
    <mergeCell ref="N26:N28"/>
    <mergeCell ref="N31:N33"/>
    <mergeCell ref="M26:M28"/>
    <mergeCell ref="M31:M33"/>
    <mergeCell ref="I50:I53"/>
    <mergeCell ref="Z3:Z4"/>
    <mergeCell ref="F12:H13"/>
    <mergeCell ref="U25:U28"/>
    <mergeCell ref="I12:I22"/>
    <mergeCell ref="I30:I33"/>
    <mergeCell ref="Q45:Q48"/>
    <mergeCell ref="O50:O53"/>
    <mergeCell ref="F14:H22"/>
    <mergeCell ref="F23:H23"/>
    <mergeCell ref="A1:J1"/>
    <mergeCell ref="O1:U1"/>
    <mergeCell ref="AA3:AB4"/>
    <mergeCell ref="AC3:AC4"/>
    <mergeCell ref="AD3:AD4"/>
    <mergeCell ref="I45:I48"/>
    <mergeCell ref="I25:I28"/>
    <mergeCell ref="I35:I38"/>
    <mergeCell ref="M41:M43"/>
    <mergeCell ref="N41:N43"/>
  </mergeCells>
  <printOptions/>
  <pageMargins left="0.7" right="0.7" top="0.787401575" bottom="0.787401575" header="0.3" footer="0.3"/>
  <pageSetup horizontalDpi="600" verticalDpi="600" orientation="landscape" paperSize="9" scale="31" r:id="rId1"/>
  <headerFooter>
    <oddFooter>&amp;L&amp;"-,Fett"&amp;22Angebotsschreiben Teil 3 von 3 - Blatt 2 von 5
Ausschreibung RHV VgV 002-19
Unterhalts- und Grundreinigung Eisarena Weißwasser/O.L.
Große Kreisstadt Weißwasser/O.L.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Y244"/>
  <sheetViews>
    <sheetView workbookViewId="0" topLeftCell="C1">
      <selection activeCell="K94" sqref="K94"/>
    </sheetView>
  </sheetViews>
  <sheetFormatPr defaultColWidth="11.421875" defaultRowHeight="15"/>
  <cols>
    <col min="1" max="1" width="8.28125" style="60" customWidth="1"/>
    <col min="2" max="2" width="9.7109375" style="60" customWidth="1"/>
    <col min="3" max="3" width="29.57421875" style="93" customWidth="1"/>
    <col min="4" max="4" width="13.00390625" style="94" customWidth="1"/>
    <col min="5" max="5" width="10.7109375" style="94" customWidth="1"/>
    <col min="6" max="6" width="7.7109375" style="95" customWidth="1"/>
    <col min="7" max="7" width="8.7109375" style="95" customWidth="1"/>
    <col min="8" max="9" width="7.7109375" style="95" customWidth="1"/>
    <col min="10" max="10" width="7.7109375" style="179" customWidth="1"/>
    <col min="11" max="11" width="38.57421875" style="93" bestFit="1" customWidth="1"/>
    <col min="12" max="12" width="12.7109375" style="60" hidden="1" customWidth="1"/>
    <col min="13" max="13" width="12.421875" style="77" customWidth="1"/>
    <col min="14" max="14" width="39.00390625" style="93" bestFit="1" customWidth="1"/>
    <col min="15" max="15" width="27.57421875" style="4" hidden="1" customWidth="1"/>
    <col min="16" max="22" width="10.7109375" style="91" hidden="1" customWidth="1"/>
    <col min="23" max="24" width="10.7109375" style="4" hidden="1" customWidth="1"/>
    <col min="25" max="25" width="27.57421875" style="4" hidden="1" customWidth="1"/>
    <col min="26" max="16384" width="11.421875" style="60" customWidth="1"/>
  </cols>
  <sheetData>
    <row r="1" spans="2:10" ht="36">
      <c r="B1" s="740" t="s">
        <v>291</v>
      </c>
      <c r="C1" s="741"/>
      <c r="D1" s="741"/>
      <c r="E1" s="742"/>
      <c r="F1" s="742"/>
      <c r="G1" s="742"/>
      <c r="H1" s="742"/>
      <c r="I1" s="742"/>
      <c r="J1" s="742"/>
    </row>
    <row r="2" ht="23.25">
      <c r="B2" s="318" t="s">
        <v>286</v>
      </c>
    </row>
    <row r="3" ht="15.75" thickBot="1"/>
    <row r="4" spans="2:25" ht="15.75" customHeight="1">
      <c r="B4" s="8"/>
      <c r="C4" s="774" t="s">
        <v>47</v>
      </c>
      <c r="D4" s="777" t="s">
        <v>0</v>
      </c>
      <c r="E4" s="778"/>
      <c r="F4" s="778"/>
      <c r="G4" s="778"/>
      <c r="H4" s="778"/>
      <c r="I4" s="778"/>
      <c r="J4" s="778"/>
      <c r="K4" s="779"/>
      <c r="L4" s="9"/>
      <c r="M4" s="10"/>
      <c r="N4" s="11"/>
      <c r="O4" s="85"/>
      <c r="P4" s="226"/>
      <c r="Q4" s="226"/>
      <c r="R4" s="226"/>
      <c r="S4" s="226"/>
      <c r="T4" s="226"/>
      <c r="U4" s="226"/>
      <c r="V4" s="226"/>
      <c r="W4" s="85"/>
      <c r="X4" s="85"/>
      <c r="Y4" s="85"/>
    </row>
    <row r="5" spans="2:25" ht="15">
      <c r="B5" s="157"/>
      <c r="C5" s="775"/>
      <c r="D5" s="780"/>
      <c r="E5" s="781"/>
      <c r="F5" s="781"/>
      <c r="G5" s="781"/>
      <c r="H5" s="781"/>
      <c r="I5" s="781"/>
      <c r="J5" s="781"/>
      <c r="K5" s="782"/>
      <c r="L5" s="13"/>
      <c r="M5" s="51"/>
      <c r="N5" s="14"/>
      <c r="O5" s="85"/>
      <c r="P5" s="226"/>
      <c r="Q5" s="226"/>
      <c r="R5" s="226"/>
      <c r="S5" s="226"/>
      <c r="T5" s="226"/>
      <c r="U5" s="226"/>
      <c r="V5" s="226"/>
      <c r="W5" s="85"/>
      <c r="X5" s="85"/>
      <c r="Y5" s="85"/>
    </row>
    <row r="6" spans="2:25" ht="47.25" customHeight="1">
      <c r="B6" s="764" t="s">
        <v>1</v>
      </c>
      <c r="C6" s="776"/>
      <c r="D6" s="748" t="s">
        <v>48</v>
      </c>
      <c r="E6" s="766"/>
      <c r="F6" s="750" t="s">
        <v>220</v>
      </c>
      <c r="G6" s="751"/>
      <c r="H6" s="751"/>
      <c r="I6" s="751"/>
      <c r="J6" s="771" t="s">
        <v>231</v>
      </c>
      <c r="K6" s="772"/>
      <c r="L6" s="748" t="s">
        <v>3</v>
      </c>
      <c r="M6" s="762" t="s">
        <v>4</v>
      </c>
      <c r="N6" s="769" t="s">
        <v>5</v>
      </c>
      <c r="O6" s="85"/>
      <c r="P6" s="226"/>
      <c r="Q6" s="226"/>
      <c r="R6" s="226"/>
      <c r="S6" s="226"/>
      <c r="T6" s="226"/>
      <c r="U6" s="226"/>
      <c r="V6" s="226"/>
      <c r="W6" s="85"/>
      <c r="X6" s="85"/>
      <c r="Y6" s="85"/>
    </row>
    <row r="7" spans="2:25" ht="15.75" customHeight="1">
      <c r="B7" s="765"/>
      <c r="C7" s="12"/>
      <c r="D7" s="767"/>
      <c r="E7" s="767"/>
      <c r="F7" s="745" t="s">
        <v>219</v>
      </c>
      <c r="G7" s="746"/>
      <c r="H7" s="745" t="s">
        <v>217</v>
      </c>
      <c r="I7" s="745" t="s">
        <v>221</v>
      </c>
      <c r="J7" s="773"/>
      <c r="K7" s="772"/>
      <c r="L7" s="763"/>
      <c r="M7" s="763"/>
      <c r="N7" s="770"/>
      <c r="O7" s="85"/>
      <c r="P7" s="226"/>
      <c r="Q7" s="226"/>
      <c r="R7" s="226"/>
      <c r="S7" s="226"/>
      <c r="T7" s="226"/>
      <c r="U7" s="226"/>
      <c r="V7" s="226"/>
      <c r="W7" s="85"/>
      <c r="X7" s="85"/>
      <c r="Y7" s="85"/>
    </row>
    <row r="8" spans="2:25" s="87" customFormat="1" ht="15.75" customHeight="1">
      <c r="B8" s="765"/>
      <c r="C8" s="748" t="s">
        <v>2</v>
      </c>
      <c r="D8" s="767"/>
      <c r="E8" s="767"/>
      <c r="F8" s="747"/>
      <c r="G8" s="746"/>
      <c r="H8" s="747"/>
      <c r="I8" s="747"/>
      <c r="J8" s="773"/>
      <c r="K8" s="772"/>
      <c r="L8" s="763"/>
      <c r="M8" s="763"/>
      <c r="N8" s="770"/>
      <c r="O8" s="86"/>
      <c r="P8" s="226"/>
      <c r="Q8" s="226"/>
      <c r="R8" s="226"/>
      <c r="S8" s="226"/>
      <c r="T8" s="226"/>
      <c r="U8" s="226"/>
      <c r="V8" s="226"/>
      <c r="W8" s="86"/>
      <c r="X8" s="86"/>
      <c r="Y8" s="86"/>
    </row>
    <row r="9" spans="2:25" s="87" customFormat="1" ht="15.75" customHeight="1">
      <c r="B9" s="765"/>
      <c r="C9" s="768"/>
      <c r="D9" s="767"/>
      <c r="E9" s="767"/>
      <c r="F9" s="747"/>
      <c r="G9" s="746"/>
      <c r="H9" s="747"/>
      <c r="I9" s="747"/>
      <c r="J9" s="773"/>
      <c r="K9" s="772"/>
      <c r="L9" s="763"/>
      <c r="M9" s="763"/>
      <c r="N9" s="770"/>
      <c r="O9" s="86"/>
      <c r="P9" s="226"/>
      <c r="Q9" s="226"/>
      <c r="R9" s="226"/>
      <c r="S9" s="226"/>
      <c r="T9" s="226"/>
      <c r="U9" s="226"/>
      <c r="V9" s="226"/>
      <c r="W9" s="86"/>
      <c r="X9" s="86"/>
      <c r="Y9" s="86"/>
    </row>
    <row r="10" spans="2:25" s="87" customFormat="1" ht="15.75" customHeight="1">
      <c r="B10" s="765"/>
      <c r="C10" s="768"/>
      <c r="D10" s="767"/>
      <c r="E10" s="767"/>
      <c r="F10" s="747"/>
      <c r="G10" s="746"/>
      <c r="H10" s="747"/>
      <c r="I10" s="747"/>
      <c r="J10" s="773"/>
      <c r="K10" s="772"/>
      <c r="L10" s="763"/>
      <c r="M10" s="763"/>
      <c r="N10" s="770"/>
      <c r="O10" s="86"/>
      <c r="P10" s="226"/>
      <c r="Q10" s="226"/>
      <c r="R10" s="226"/>
      <c r="S10" s="226"/>
      <c r="T10" s="226"/>
      <c r="U10" s="226"/>
      <c r="V10" s="226"/>
      <c r="W10" s="86"/>
      <c r="X10" s="86"/>
      <c r="Y10" s="86"/>
    </row>
    <row r="11" spans="2:25" s="87" customFormat="1" ht="15.75" customHeight="1">
      <c r="B11" s="765"/>
      <c r="C11" s="768"/>
      <c r="D11" s="767"/>
      <c r="E11" s="767"/>
      <c r="F11" s="158" t="s">
        <v>80</v>
      </c>
      <c r="G11" s="748" t="s">
        <v>218</v>
      </c>
      <c r="H11" s="158" t="s">
        <v>80</v>
      </c>
      <c r="I11" s="158" t="s">
        <v>287</v>
      </c>
      <c r="J11" s="773"/>
      <c r="K11" s="772"/>
      <c r="L11" s="763"/>
      <c r="M11" s="763"/>
      <c r="N11" s="770"/>
      <c r="O11" s="86"/>
      <c r="P11" s="743">
        <f>SUM(P17:P90)</f>
        <v>364.49</v>
      </c>
      <c r="Q11" s="743">
        <f aca="true" t="shared" si="0" ref="Q11:X11">SUM(Q17:Q90)</f>
        <v>90.55000000000001</v>
      </c>
      <c r="R11" s="743">
        <f t="shared" si="0"/>
        <v>79.19</v>
      </c>
      <c r="S11" s="743">
        <f t="shared" si="0"/>
        <v>99.5</v>
      </c>
      <c r="T11" s="743">
        <f t="shared" si="0"/>
        <v>17.990000000000002</v>
      </c>
      <c r="U11" s="743">
        <f t="shared" si="0"/>
        <v>6.27</v>
      </c>
      <c r="V11" s="743">
        <f t="shared" si="0"/>
        <v>1773.69</v>
      </c>
      <c r="W11" s="743">
        <f t="shared" si="0"/>
        <v>2876.4</v>
      </c>
      <c r="X11" s="743">
        <f t="shared" si="0"/>
        <v>102.25999999999999</v>
      </c>
      <c r="Y11" s="86"/>
    </row>
    <row r="12" spans="2:25" s="87" customFormat="1" ht="15.75" customHeight="1">
      <c r="B12" s="134"/>
      <c r="C12" s="135"/>
      <c r="D12" s="135"/>
      <c r="E12" s="135"/>
      <c r="F12" s="752"/>
      <c r="G12" s="749"/>
      <c r="H12" s="153"/>
      <c r="I12" s="153"/>
      <c r="J12" s="754" t="s">
        <v>27</v>
      </c>
      <c r="K12" s="756" t="s">
        <v>12</v>
      </c>
      <c r="L12" s="155"/>
      <c r="M12" s="758" t="s">
        <v>6</v>
      </c>
      <c r="N12" s="760"/>
      <c r="O12" s="86"/>
      <c r="P12" s="744"/>
      <c r="Q12" s="744"/>
      <c r="R12" s="744"/>
      <c r="S12" s="744"/>
      <c r="T12" s="744"/>
      <c r="U12" s="744"/>
      <c r="V12" s="744"/>
      <c r="W12" s="744"/>
      <c r="X12" s="744"/>
      <c r="Y12" s="86"/>
    </row>
    <row r="13" spans="2:25" s="55" customFormat="1" ht="15" customHeight="1" hidden="1">
      <c r="B13" s="136"/>
      <c r="C13" s="137"/>
      <c r="D13" s="138"/>
      <c r="E13" s="138"/>
      <c r="F13" s="753"/>
      <c r="G13" s="154"/>
      <c r="H13" s="154"/>
      <c r="I13" s="154"/>
      <c r="J13" s="755"/>
      <c r="K13" s="757"/>
      <c r="L13" s="139"/>
      <c r="M13" s="759"/>
      <c r="N13" s="761"/>
      <c r="O13" s="199"/>
      <c r="P13" s="227"/>
      <c r="Q13" s="227"/>
      <c r="R13" s="227"/>
      <c r="S13" s="227"/>
      <c r="T13" s="227"/>
      <c r="U13" s="227"/>
      <c r="V13" s="227"/>
      <c r="W13" s="224"/>
      <c r="X13" s="224"/>
      <c r="Y13" s="224"/>
    </row>
    <row r="14" spans="2:25" s="35" customFormat="1" ht="15">
      <c r="B14" s="140"/>
      <c r="C14" s="141"/>
      <c r="D14" s="142"/>
      <c r="E14" s="142"/>
      <c r="F14" s="142"/>
      <c r="G14" s="142"/>
      <c r="H14" s="142"/>
      <c r="I14" s="142"/>
      <c r="J14" s="168"/>
      <c r="K14" s="141"/>
      <c r="L14" s="141"/>
      <c r="M14" s="141"/>
      <c r="N14" s="143"/>
      <c r="O14" s="225"/>
      <c r="P14" s="144"/>
      <c r="Q14" s="144"/>
      <c r="R14" s="144"/>
      <c r="S14" s="144"/>
      <c r="T14" s="144"/>
      <c r="U14" s="144"/>
      <c r="V14" s="144"/>
      <c r="W14" s="232"/>
      <c r="X14" s="232"/>
      <c r="Y14" s="225"/>
    </row>
    <row r="15" spans="2:25" s="38" customFormat="1" ht="15.75" thickBot="1">
      <c r="B15" s="33"/>
      <c r="C15" s="36"/>
      <c r="D15" s="36"/>
      <c r="E15" s="36"/>
      <c r="F15" s="36"/>
      <c r="G15" s="36"/>
      <c r="H15" s="36"/>
      <c r="I15" s="319"/>
      <c r="J15" s="169"/>
      <c r="K15" s="36"/>
      <c r="L15" s="36"/>
      <c r="M15" s="36"/>
      <c r="N15" s="34"/>
      <c r="O15" s="37"/>
      <c r="P15" s="233">
        <v>1</v>
      </c>
      <c r="Q15" s="233">
        <v>2</v>
      </c>
      <c r="R15" s="233">
        <v>3</v>
      </c>
      <c r="S15" s="233">
        <v>4</v>
      </c>
      <c r="T15" s="233">
        <v>5</v>
      </c>
      <c r="U15" s="233">
        <v>6</v>
      </c>
      <c r="V15" s="233">
        <v>7</v>
      </c>
      <c r="W15" s="233">
        <v>8</v>
      </c>
      <c r="X15" s="233">
        <v>9</v>
      </c>
      <c r="Y15" s="37"/>
    </row>
    <row r="16" spans="2:25" s="2" customFormat="1" ht="15.75" customHeight="1">
      <c r="B16" s="200"/>
      <c r="C16" s="167"/>
      <c r="D16" s="88"/>
      <c r="E16" s="88"/>
      <c r="F16" s="160"/>
      <c r="G16" s="160"/>
      <c r="H16" s="160"/>
      <c r="I16" s="160"/>
      <c r="J16" s="170"/>
      <c r="K16" s="96"/>
      <c r="L16" s="7"/>
      <c r="M16" s="7"/>
      <c r="N16" s="201"/>
      <c r="O16" s="1"/>
      <c r="P16" s="229"/>
      <c r="Q16" s="229"/>
      <c r="R16" s="229"/>
      <c r="S16" s="229"/>
      <c r="T16" s="229"/>
      <c r="U16" s="229"/>
      <c r="V16" s="229"/>
      <c r="W16" s="230"/>
      <c r="X16" s="230"/>
      <c r="Y16" s="1"/>
    </row>
    <row r="17" spans="2:25" s="72" customFormat="1" ht="15.75" customHeight="1">
      <c r="B17" s="202" t="s">
        <v>100</v>
      </c>
      <c r="C17" s="194" t="s">
        <v>101</v>
      </c>
      <c r="D17" s="89" t="s">
        <v>9</v>
      </c>
      <c r="E17" s="152">
        <f aca="true" t="shared" si="1" ref="E17:E23">IF(D17="JA",1,0)</f>
        <v>1</v>
      </c>
      <c r="F17" s="156">
        <f>VLOOKUP(J17,'Eingabe 2 - Eisarena'!$Z$7:$AD$15,2,FALSE)</f>
        <v>245</v>
      </c>
      <c r="G17" s="156">
        <f>VLOOKUP(J17,'Eingabe 2 - Eisarena'!$Z$7:$AD$15,3,FALSE)</f>
        <v>35</v>
      </c>
      <c r="H17" s="156">
        <f>VLOOKUP(J17,'Eingabe 2 - Eisarena'!$Z$7:$AD$15,4,FALSE)</f>
        <v>28</v>
      </c>
      <c r="I17" s="156">
        <f>VLOOKUP(J17,'Eingabe 2 - Eisarena'!$Z$7:$AD$15,5,FALSE)</f>
        <v>1</v>
      </c>
      <c r="J17" s="171">
        <v>1</v>
      </c>
      <c r="K17" s="97" t="str">
        <f>IF(J17&gt;=1,VLOOKUP(J17,Tabelle1!A$1:B$13,2),"keine Zuweisung")</f>
        <v>Foyer, Mundloch, Flur, Gästekabinen</v>
      </c>
      <c r="L17" s="6"/>
      <c r="M17" s="186">
        <v>94.61</v>
      </c>
      <c r="N17" s="203" t="s">
        <v>228</v>
      </c>
      <c r="O17" s="90"/>
      <c r="P17" s="231">
        <f>IF(J17=$P$15,M17,0)</f>
        <v>94.61</v>
      </c>
      <c r="Q17" s="231">
        <f>IF(J17=$Q$15,M17,0)</f>
        <v>0</v>
      </c>
      <c r="R17" s="231">
        <f>IF(J17=$R$15,M17,0)</f>
        <v>0</v>
      </c>
      <c r="S17" s="231">
        <f>IF(J17=$S$15,M17,0)</f>
        <v>0</v>
      </c>
      <c r="T17" s="231">
        <f>IF(J17=$T$15,M17,0)</f>
        <v>0</v>
      </c>
      <c r="U17" s="231">
        <f>IF(J17=$U$15,M17,0)</f>
        <v>0</v>
      </c>
      <c r="V17" s="231">
        <f>IF(J17=$V$15,M17,0)</f>
        <v>0</v>
      </c>
      <c r="W17" s="231">
        <f>IF(J17=$W$15,M17,0)</f>
        <v>0</v>
      </c>
      <c r="X17" s="231">
        <f>IF(J17=$X$15,M17,0)</f>
        <v>0</v>
      </c>
      <c r="Y17" s="90"/>
    </row>
    <row r="18" spans="2:25" s="72" customFormat="1" ht="15.75" customHeight="1">
      <c r="B18" s="202" t="s">
        <v>102</v>
      </c>
      <c r="C18" s="194" t="s">
        <v>103</v>
      </c>
      <c r="D18" s="89" t="s">
        <v>9</v>
      </c>
      <c r="E18" s="152">
        <f t="shared" si="1"/>
        <v>1</v>
      </c>
      <c r="F18" s="156">
        <f>VLOOKUP(J18,'Eingabe 2 - Eisarena'!$Z$7:$AD$15,2,FALSE)</f>
        <v>245</v>
      </c>
      <c r="G18" s="156">
        <f>VLOOKUP(J18,'Eingabe 2 - Eisarena'!$Z$7:$AD$15,3,FALSE)</f>
        <v>35</v>
      </c>
      <c r="H18" s="156">
        <f>VLOOKUP(J18,'Eingabe 2 - Eisarena'!$Z$7:$AD$15,4,FALSE)</f>
        <v>28</v>
      </c>
      <c r="I18" s="156">
        <f>VLOOKUP(J18,'Eingabe 2 - Eisarena'!$Z$7:$AD$15,5,FALSE)</f>
        <v>1</v>
      </c>
      <c r="J18" s="171">
        <v>1</v>
      </c>
      <c r="K18" s="97" t="str">
        <f>IF(J18&gt;=1,VLOOKUP(J18,Tabelle1!A$1:B$13,2),"keine Zuweisung")</f>
        <v>Foyer, Mundloch, Flur, Gästekabinen</v>
      </c>
      <c r="L18" s="6"/>
      <c r="M18" s="186">
        <v>24.4</v>
      </c>
      <c r="N18" s="203" t="s">
        <v>228</v>
      </c>
      <c r="O18" s="90"/>
      <c r="P18" s="231">
        <f aca="true" t="shared" si="2" ref="P18:P80">IF(J18=$P$15,M18,0)</f>
        <v>24.4</v>
      </c>
      <c r="Q18" s="231">
        <f aca="true" t="shared" si="3" ref="Q18:Q80">IF(J18=$Q$15,M18,0)</f>
        <v>0</v>
      </c>
      <c r="R18" s="231">
        <f aca="true" t="shared" si="4" ref="R18:R80">IF(J18=$R$15,M18,0)</f>
        <v>0</v>
      </c>
      <c r="S18" s="231">
        <f aca="true" t="shared" si="5" ref="S18:S80">IF(J18=$S$15,M18,0)</f>
        <v>0</v>
      </c>
      <c r="T18" s="231">
        <f aca="true" t="shared" si="6" ref="T18:T80">IF(J18=$T$15,M18,0)</f>
        <v>0</v>
      </c>
      <c r="U18" s="231">
        <f aca="true" t="shared" si="7" ref="U18:U80">IF(J18=$U$15,M18,0)</f>
        <v>0</v>
      </c>
      <c r="V18" s="231">
        <f aca="true" t="shared" si="8" ref="V18:V80">IF(J18=$V$15,M18,0)</f>
        <v>0</v>
      </c>
      <c r="W18" s="231">
        <f aca="true" t="shared" si="9" ref="W18:W80">IF(J18=$W$15,M18,0)</f>
        <v>0</v>
      </c>
      <c r="X18" s="231">
        <f aca="true" t="shared" si="10" ref="X18:X80">IF(J18=$X$15,M18,0)</f>
        <v>0</v>
      </c>
      <c r="Y18" s="90"/>
    </row>
    <row r="19" spans="2:25" s="72" customFormat="1" ht="15.75" customHeight="1">
      <c r="B19" s="202" t="s">
        <v>104</v>
      </c>
      <c r="C19" s="194" t="s">
        <v>105</v>
      </c>
      <c r="D19" s="89" t="s">
        <v>9</v>
      </c>
      <c r="E19" s="152">
        <f t="shared" si="1"/>
        <v>1</v>
      </c>
      <c r="F19" s="156">
        <f>VLOOKUP(J19,'Eingabe 2 - Eisarena'!$Z$7:$AD$15,2,FALSE)</f>
        <v>245</v>
      </c>
      <c r="G19" s="156">
        <f>VLOOKUP(J19,'Eingabe 2 - Eisarena'!$Z$7:$AD$15,3,FALSE)</f>
        <v>35</v>
      </c>
      <c r="H19" s="156">
        <f>VLOOKUP(J19,'Eingabe 2 - Eisarena'!$Z$7:$AD$15,4,FALSE)</f>
        <v>28</v>
      </c>
      <c r="I19" s="156">
        <f>VLOOKUP(J19,'Eingabe 2 - Eisarena'!$Z$7:$AD$15,5,FALSE)</f>
        <v>1</v>
      </c>
      <c r="J19" s="171">
        <v>1</v>
      </c>
      <c r="K19" s="97" t="str">
        <f>IF(J19&gt;=1,VLOOKUP(J19,Tabelle1!A$1:B$13,2),"keine Zuweisung")</f>
        <v>Foyer, Mundloch, Flur, Gästekabinen</v>
      </c>
      <c r="L19" s="6"/>
      <c r="M19" s="186">
        <v>52.02</v>
      </c>
      <c r="N19" s="203" t="s">
        <v>228</v>
      </c>
      <c r="O19" s="90"/>
      <c r="P19" s="231">
        <f t="shared" si="2"/>
        <v>52.02</v>
      </c>
      <c r="Q19" s="231">
        <f t="shared" si="3"/>
        <v>0</v>
      </c>
      <c r="R19" s="231">
        <f t="shared" si="4"/>
        <v>0</v>
      </c>
      <c r="S19" s="231">
        <f t="shared" si="5"/>
        <v>0</v>
      </c>
      <c r="T19" s="231">
        <f t="shared" si="6"/>
        <v>0</v>
      </c>
      <c r="U19" s="231">
        <f t="shared" si="7"/>
        <v>0</v>
      </c>
      <c r="V19" s="231">
        <f t="shared" si="8"/>
        <v>0</v>
      </c>
      <c r="W19" s="231">
        <f t="shared" si="9"/>
        <v>0</v>
      </c>
      <c r="X19" s="231">
        <f t="shared" si="10"/>
        <v>0</v>
      </c>
      <c r="Y19" s="90"/>
    </row>
    <row r="20" spans="2:25" s="72" customFormat="1" ht="15.75" customHeight="1">
      <c r="B20" s="202" t="s">
        <v>106</v>
      </c>
      <c r="C20" s="194" t="s">
        <v>107</v>
      </c>
      <c r="D20" s="89" t="s">
        <v>9</v>
      </c>
      <c r="E20" s="152">
        <f t="shared" si="1"/>
        <v>1</v>
      </c>
      <c r="F20" s="156">
        <f>VLOOKUP(J20,'Eingabe 2 - Eisarena'!$Z$7:$AD$15,2,FALSE)</f>
        <v>245</v>
      </c>
      <c r="G20" s="156">
        <f>VLOOKUP(J20,'Eingabe 2 - Eisarena'!$Z$7:$AD$15,3,FALSE)</f>
        <v>35</v>
      </c>
      <c r="H20" s="156">
        <f>VLOOKUP(J20,'Eingabe 2 - Eisarena'!$Z$7:$AD$15,4,FALSE)</f>
        <v>28</v>
      </c>
      <c r="I20" s="156">
        <f>VLOOKUP(J20,'Eingabe 2 - Eisarena'!$Z$7:$AD$15,5,FALSE)</f>
        <v>1</v>
      </c>
      <c r="J20" s="171">
        <v>1</v>
      </c>
      <c r="K20" s="97" t="str">
        <f>IF(J20&gt;=1,VLOOKUP(J20,Tabelle1!A$1:B$13,2),"keine Zuweisung")</f>
        <v>Foyer, Mundloch, Flur, Gästekabinen</v>
      </c>
      <c r="L20" s="6"/>
      <c r="M20" s="186">
        <v>49.53</v>
      </c>
      <c r="N20" s="203" t="s">
        <v>227</v>
      </c>
      <c r="O20" s="90"/>
      <c r="P20" s="231">
        <f t="shared" si="2"/>
        <v>49.53</v>
      </c>
      <c r="Q20" s="231">
        <f t="shared" si="3"/>
        <v>0</v>
      </c>
      <c r="R20" s="231">
        <f t="shared" si="4"/>
        <v>0</v>
      </c>
      <c r="S20" s="231">
        <f t="shared" si="5"/>
        <v>0</v>
      </c>
      <c r="T20" s="231">
        <f t="shared" si="6"/>
        <v>0</v>
      </c>
      <c r="U20" s="231">
        <f t="shared" si="7"/>
        <v>0</v>
      </c>
      <c r="V20" s="231">
        <f t="shared" si="8"/>
        <v>0</v>
      </c>
      <c r="W20" s="231">
        <f t="shared" si="9"/>
        <v>0</v>
      </c>
      <c r="X20" s="231">
        <f t="shared" si="10"/>
        <v>0</v>
      </c>
      <c r="Y20" s="90"/>
    </row>
    <row r="21" spans="2:25" s="72" customFormat="1" ht="15.75" customHeight="1">
      <c r="B21" s="202" t="s">
        <v>108</v>
      </c>
      <c r="C21" s="194" t="s">
        <v>109</v>
      </c>
      <c r="D21" s="89" t="s">
        <v>9</v>
      </c>
      <c r="E21" s="152">
        <f t="shared" si="1"/>
        <v>1</v>
      </c>
      <c r="F21" s="156">
        <f>VLOOKUP(J21,'Eingabe 2 - Eisarena'!$Z$7:$AD$15,2,FALSE)</f>
        <v>245</v>
      </c>
      <c r="G21" s="156">
        <f>VLOOKUP(J21,'Eingabe 2 - Eisarena'!$Z$7:$AD$15,3,FALSE)</f>
        <v>35</v>
      </c>
      <c r="H21" s="156">
        <f>VLOOKUP(J21,'Eingabe 2 - Eisarena'!$Z$7:$AD$15,4,FALSE)</f>
        <v>28</v>
      </c>
      <c r="I21" s="156">
        <f>VLOOKUP(J21,'Eingabe 2 - Eisarena'!$Z$7:$AD$15,5,FALSE)</f>
        <v>1</v>
      </c>
      <c r="J21" s="171">
        <v>1</v>
      </c>
      <c r="K21" s="97" t="str">
        <f>IF(J21&gt;=1,VLOOKUP(J21,Tabelle1!A$1:B$13,2),"keine Zuweisung")</f>
        <v>Foyer, Mundloch, Flur, Gästekabinen</v>
      </c>
      <c r="L21" s="6"/>
      <c r="M21" s="186">
        <v>58.24</v>
      </c>
      <c r="N21" s="203" t="s">
        <v>228</v>
      </c>
      <c r="O21" s="90"/>
      <c r="P21" s="231">
        <f t="shared" si="2"/>
        <v>58.24</v>
      </c>
      <c r="Q21" s="231">
        <f t="shared" si="3"/>
        <v>0</v>
      </c>
      <c r="R21" s="231">
        <f t="shared" si="4"/>
        <v>0</v>
      </c>
      <c r="S21" s="231">
        <f t="shared" si="5"/>
        <v>0</v>
      </c>
      <c r="T21" s="231">
        <f t="shared" si="6"/>
        <v>0</v>
      </c>
      <c r="U21" s="231">
        <f t="shared" si="7"/>
        <v>0</v>
      </c>
      <c r="V21" s="231">
        <f t="shared" si="8"/>
        <v>0</v>
      </c>
      <c r="W21" s="231">
        <f t="shared" si="9"/>
        <v>0</v>
      </c>
      <c r="X21" s="231">
        <f t="shared" si="10"/>
        <v>0</v>
      </c>
      <c r="Y21" s="90"/>
    </row>
    <row r="22" spans="2:25" s="72" customFormat="1" ht="15.75" customHeight="1">
      <c r="B22" s="202" t="s">
        <v>110</v>
      </c>
      <c r="C22" s="194" t="s">
        <v>111</v>
      </c>
      <c r="D22" s="89" t="s">
        <v>9</v>
      </c>
      <c r="E22" s="152">
        <f t="shared" si="1"/>
        <v>1</v>
      </c>
      <c r="F22" s="156">
        <f>VLOOKUP(J22,'Eingabe 2 - Eisarena'!$Z$7:$AD$15,2,FALSE)</f>
        <v>245</v>
      </c>
      <c r="G22" s="156">
        <f>VLOOKUP(J22,'Eingabe 2 - Eisarena'!$Z$7:$AD$15,3,FALSE)</f>
        <v>35</v>
      </c>
      <c r="H22" s="156">
        <f>VLOOKUP(J22,'Eingabe 2 - Eisarena'!$Z$7:$AD$15,4,FALSE)</f>
        <v>28</v>
      </c>
      <c r="I22" s="156">
        <f>VLOOKUP(J22,'Eingabe 2 - Eisarena'!$Z$7:$AD$15,5,FALSE)</f>
        <v>1</v>
      </c>
      <c r="J22" s="171">
        <v>1</v>
      </c>
      <c r="K22" s="97" t="str">
        <f>IF(J22&gt;=1,VLOOKUP(J22,Tabelle1!A$1:B$13,2),"keine Zuweisung")</f>
        <v>Foyer, Mundloch, Flur, Gästekabinen</v>
      </c>
      <c r="L22" s="6"/>
      <c r="M22" s="186">
        <v>42.15</v>
      </c>
      <c r="N22" s="203" t="s">
        <v>228</v>
      </c>
      <c r="O22" s="90"/>
      <c r="P22" s="231">
        <f t="shared" si="2"/>
        <v>42.15</v>
      </c>
      <c r="Q22" s="231">
        <f t="shared" si="3"/>
        <v>0</v>
      </c>
      <c r="R22" s="231">
        <f t="shared" si="4"/>
        <v>0</v>
      </c>
      <c r="S22" s="231">
        <f t="shared" si="5"/>
        <v>0</v>
      </c>
      <c r="T22" s="231">
        <f t="shared" si="6"/>
        <v>0</v>
      </c>
      <c r="U22" s="231">
        <f t="shared" si="7"/>
        <v>0</v>
      </c>
      <c r="V22" s="231">
        <f t="shared" si="8"/>
        <v>0</v>
      </c>
      <c r="W22" s="231">
        <f t="shared" si="9"/>
        <v>0</v>
      </c>
      <c r="X22" s="231">
        <f t="shared" si="10"/>
        <v>0</v>
      </c>
      <c r="Y22" s="90"/>
    </row>
    <row r="23" spans="2:25" s="72" customFormat="1" ht="15.75" customHeight="1">
      <c r="B23" s="202" t="s">
        <v>112</v>
      </c>
      <c r="C23" s="194" t="s">
        <v>113</v>
      </c>
      <c r="D23" s="89" t="s">
        <v>9</v>
      </c>
      <c r="E23" s="152">
        <f t="shared" si="1"/>
        <v>1</v>
      </c>
      <c r="F23" s="156">
        <f>VLOOKUP(J23,'Eingabe 2 - Eisarena'!$Z$7:$AD$15,2,FALSE)</f>
        <v>245</v>
      </c>
      <c r="G23" s="156">
        <f>VLOOKUP(J23,'Eingabe 2 - Eisarena'!$Z$7:$AD$15,3,FALSE)</f>
        <v>35</v>
      </c>
      <c r="H23" s="156">
        <f>VLOOKUP(J23,'Eingabe 2 - Eisarena'!$Z$7:$AD$15,4,FALSE)</f>
        <v>28</v>
      </c>
      <c r="I23" s="156">
        <f>VLOOKUP(J23,'Eingabe 2 - Eisarena'!$Z$7:$AD$15,5,FALSE)</f>
        <v>1</v>
      </c>
      <c r="J23" s="171">
        <v>1</v>
      </c>
      <c r="K23" s="97" t="str">
        <f>IF(J23&gt;=1,VLOOKUP(J23,Tabelle1!A$1:B$13,2),"keine Zuweisung")</f>
        <v>Foyer, Mundloch, Flur, Gästekabinen</v>
      </c>
      <c r="L23" s="6"/>
      <c r="M23" s="186">
        <v>43.54</v>
      </c>
      <c r="N23" s="203" t="s">
        <v>228</v>
      </c>
      <c r="O23" s="90"/>
      <c r="P23" s="231">
        <f t="shared" si="2"/>
        <v>43.54</v>
      </c>
      <c r="Q23" s="231">
        <f t="shared" si="3"/>
        <v>0</v>
      </c>
      <c r="R23" s="231">
        <f t="shared" si="4"/>
        <v>0</v>
      </c>
      <c r="S23" s="231">
        <f t="shared" si="5"/>
        <v>0</v>
      </c>
      <c r="T23" s="231">
        <f t="shared" si="6"/>
        <v>0</v>
      </c>
      <c r="U23" s="231">
        <f t="shared" si="7"/>
        <v>0</v>
      </c>
      <c r="V23" s="231">
        <f t="shared" si="8"/>
        <v>0</v>
      </c>
      <c r="W23" s="231">
        <f t="shared" si="9"/>
        <v>0</v>
      </c>
      <c r="X23" s="231">
        <f t="shared" si="10"/>
        <v>0</v>
      </c>
      <c r="Y23" s="90"/>
    </row>
    <row r="24" spans="2:25" s="72" customFormat="1" ht="15.75" customHeight="1">
      <c r="B24" s="204"/>
      <c r="C24" s="195"/>
      <c r="D24" s="180"/>
      <c r="E24" s="181"/>
      <c r="F24" s="182"/>
      <c r="G24" s="182"/>
      <c r="H24" s="182"/>
      <c r="I24" s="182"/>
      <c r="J24" s="223"/>
      <c r="K24" s="183"/>
      <c r="L24" s="183"/>
      <c r="M24" s="184"/>
      <c r="N24" s="205"/>
      <c r="O24" s="234"/>
      <c r="P24" s="180"/>
      <c r="Q24" s="180"/>
      <c r="R24" s="180"/>
      <c r="S24" s="180"/>
      <c r="T24" s="180"/>
      <c r="U24" s="180"/>
      <c r="V24" s="180"/>
      <c r="W24" s="180"/>
      <c r="X24" s="180"/>
      <c r="Y24" s="90"/>
    </row>
    <row r="25" spans="2:25" s="72" customFormat="1" ht="15.75" customHeight="1">
      <c r="B25" s="202" t="s">
        <v>114</v>
      </c>
      <c r="C25" s="194" t="s">
        <v>115</v>
      </c>
      <c r="D25" s="89" t="s">
        <v>9</v>
      </c>
      <c r="E25" s="152">
        <f aca="true" t="shared" si="11" ref="E25:E32">IF(D25="JA",1,0)</f>
        <v>1</v>
      </c>
      <c r="F25" s="156">
        <f>VLOOKUP(J25,'Eingabe 2 - Eisarena'!$Z$7:$AD$15,2,FALSE)</f>
        <v>245</v>
      </c>
      <c r="G25" s="156">
        <f>VLOOKUP(J25,'Eingabe 2 - Eisarena'!$Z$7:$AD$15,3,FALSE)</f>
        <v>35</v>
      </c>
      <c r="H25" s="156">
        <f>VLOOKUP(J25,'Eingabe 2 - Eisarena'!$Z$7:$AD$15,4,FALSE)</f>
        <v>28</v>
      </c>
      <c r="I25" s="156">
        <f>VLOOKUP(J25,'Eingabe 2 - Eisarena'!$Z$7:$AD$15,5,FALSE)</f>
        <v>1</v>
      </c>
      <c r="J25" s="171">
        <v>2</v>
      </c>
      <c r="K25" s="97" t="str">
        <f>IF(J25&gt;=1,VLOOKUP(J25,Tabelle1!A$1:B$13,2),"keine Zuweisung")</f>
        <v>Sanitärräume (Sportbereich)</v>
      </c>
      <c r="L25" s="6"/>
      <c r="M25" s="186">
        <v>11.01</v>
      </c>
      <c r="N25" s="203" t="s">
        <v>227</v>
      </c>
      <c r="O25" s="90"/>
      <c r="P25" s="231">
        <f t="shared" si="2"/>
        <v>0</v>
      </c>
      <c r="Q25" s="231">
        <f t="shared" si="3"/>
        <v>11.01</v>
      </c>
      <c r="R25" s="231">
        <f t="shared" si="4"/>
        <v>0</v>
      </c>
      <c r="S25" s="231">
        <f t="shared" si="5"/>
        <v>0</v>
      </c>
      <c r="T25" s="231">
        <f t="shared" si="6"/>
        <v>0</v>
      </c>
      <c r="U25" s="231">
        <f t="shared" si="7"/>
        <v>0</v>
      </c>
      <c r="V25" s="231">
        <f t="shared" si="8"/>
        <v>0</v>
      </c>
      <c r="W25" s="231">
        <f t="shared" si="9"/>
        <v>0</v>
      </c>
      <c r="X25" s="231">
        <f t="shared" si="10"/>
        <v>0</v>
      </c>
      <c r="Y25" s="90"/>
    </row>
    <row r="26" spans="2:25" s="72" customFormat="1" ht="15.75" customHeight="1">
      <c r="B26" s="202" t="s">
        <v>116</v>
      </c>
      <c r="C26" s="194" t="s">
        <v>115</v>
      </c>
      <c r="D26" s="89" t="s">
        <v>9</v>
      </c>
      <c r="E26" s="152">
        <f t="shared" si="11"/>
        <v>1</v>
      </c>
      <c r="F26" s="156">
        <f>VLOOKUP(J26,'Eingabe 2 - Eisarena'!$Z$7:$AD$15,2,FALSE)</f>
        <v>245</v>
      </c>
      <c r="G26" s="156">
        <f>VLOOKUP(J26,'Eingabe 2 - Eisarena'!$Z$7:$AD$15,3,FALSE)</f>
        <v>35</v>
      </c>
      <c r="H26" s="156">
        <f>VLOOKUP(J26,'Eingabe 2 - Eisarena'!$Z$7:$AD$15,4,FALSE)</f>
        <v>28</v>
      </c>
      <c r="I26" s="156">
        <f>VLOOKUP(J26,'Eingabe 2 - Eisarena'!$Z$7:$AD$15,5,FALSE)</f>
        <v>1</v>
      </c>
      <c r="J26" s="171">
        <v>2</v>
      </c>
      <c r="K26" s="97" t="str">
        <f>IF(J26&gt;=1,VLOOKUP(J26,Tabelle1!A$1:B$13,2),"keine Zuweisung")</f>
        <v>Sanitärräume (Sportbereich)</v>
      </c>
      <c r="L26" s="6"/>
      <c r="M26" s="186">
        <v>21.24</v>
      </c>
      <c r="N26" s="203" t="s">
        <v>227</v>
      </c>
      <c r="O26" s="90"/>
      <c r="P26" s="231">
        <f t="shared" si="2"/>
        <v>0</v>
      </c>
      <c r="Q26" s="231">
        <f t="shared" si="3"/>
        <v>21.24</v>
      </c>
      <c r="R26" s="231">
        <f t="shared" si="4"/>
        <v>0</v>
      </c>
      <c r="S26" s="231">
        <f t="shared" si="5"/>
        <v>0</v>
      </c>
      <c r="T26" s="231">
        <f t="shared" si="6"/>
        <v>0</v>
      </c>
      <c r="U26" s="231">
        <f t="shared" si="7"/>
        <v>0</v>
      </c>
      <c r="V26" s="231">
        <f t="shared" si="8"/>
        <v>0</v>
      </c>
      <c r="W26" s="231">
        <f t="shared" si="9"/>
        <v>0</v>
      </c>
      <c r="X26" s="231">
        <f t="shared" si="10"/>
        <v>0</v>
      </c>
      <c r="Y26" s="90"/>
    </row>
    <row r="27" spans="2:25" s="72" customFormat="1" ht="15.75" customHeight="1">
      <c r="B27" s="202" t="s">
        <v>117</v>
      </c>
      <c r="C27" s="194" t="s">
        <v>118</v>
      </c>
      <c r="D27" s="89" t="s">
        <v>9</v>
      </c>
      <c r="E27" s="152">
        <f t="shared" si="11"/>
        <v>1</v>
      </c>
      <c r="F27" s="156">
        <f>VLOOKUP(J27,'Eingabe 2 - Eisarena'!$Z$7:$AD$15,2,FALSE)</f>
        <v>245</v>
      </c>
      <c r="G27" s="156">
        <f>VLOOKUP(J27,'Eingabe 2 - Eisarena'!$Z$7:$AD$15,3,FALSE)</f>
        <v>35</v>
      </c>
      <c r="H27" s="156">
        <f>VLOOKUP(J27,'Eingabe 2 - Eisarena'!$Z$7:$AD$15,4,FALSE)</f>
        <v>28</v>
      </c>
      <c r="I27" s="156">
        <f>VLOOKUP(J27,'Eingabe 2 - Eisarena'!$Z$7:$AD$15,5,FALSE)</f>
        <v>1</v>
      </c>
      <c r="J27" s="171">
        <v>2</v>
      </c>
      <c r="K27" s="97" t="str">
        <f>IF(J27&gt;=1,VLOOKUP(J27,Tabelle1!A$1:B$13,2),"keine Zuweisung")</f>
        <v>Sanitärräume (Sportbereich)</v>
      </c>
      <c r="L27" s="6"/>
      <c r="M27" s="186">
        <v>1.78</v>
      </c>
      <c r="N27" s="203" t="s">
        <v>228</v>
      </c>
      <c r="O27" s="90"/>
      <c r="P27" s="231">
        <f t="shared" si="2"/>
        <v>0</v>
      </c>
      <c r="Q27" s="231">
        <f t="shared" si="3"/>
        <v>1.78</v>
      </c>
      <c r="R27" s="231">
        <f t="shared" si="4"/>
        <v>0</v>
      </c>
      <c r="S27" s="231">
        <f t="shared" si="5"/>
        <v>0</v>
      </c>
      <c r="T27" s="231">
        <f t="shared" si="6"/>
        <v>0</v>
      </c>
      <c r="U27" s="231">
        <f t="shared" si="7"/>
        <v>0</v>
      </c>
      <c r="V27" s="231">
        <f t="shared" si="8"/>
        <v>0</v>
      </c>
      <c r="W27" s="231">
        <f t="shared" si="9"/>
        <v>0</v>
      </c>
      <c r="X27" s="231">
        <f t="shared" si="10"/>
        <v>0</v>
      </c>
      <c r="Y27" s="90"/>
    </row>
    <row r="28" spans="2:25" s="72" customFormat="1" ht="15.75" customHeight="1">
      <c r="B28" s="202" t="s">
        <v>119</v>
      </c>
      <c r="C28" s="194" t="s">
        <v>118</v>
      </c>
      <c r="D28" s="89" t="s">
        <v>9</v>
      </c>
      <c r="E28" s="152">
        <f t="shared" si="11"/>
        <v>1</v>
      </c>
      <c r="F28" s="156">
        <f>VLOOKUP(J28,'Eingabe 2 - Eisarena'!$Z$7:$AD$15,2,FALSE)</f>
        <v>245</v>
      </c>
      <c r="G28" s="156">
        <f>VLOOKUP(J28,'Eingabe 2 - Eisarena'!$Z$7:$AD$15,3,FALSE)</f>
        <v>35</v>
      </c>
      <c r="H28" s="156">
        <f>VLOOKUP(J28,'Eingabe 2 - Eisarena'!$Z$7:$AD$15,4,FALSE)</f>
        <v>28</v>
      </c>
      <c r="I28" s="156">
        <f>VLOOKUP(J28,'Eingabe 2 - Eisarena'!$Z$7:$AD$15,5,FALSE)</f>
        <v>1</v>
      </c>
      <c r="J28" s="171">
        <v>2</v>
      </c>
      <c r="K28" s="97" t="str">
        <f>IF(J28&gt;=1,VLOOKUP(J28,Tabelle1!A$1:B$13,2),"keine Zuweisung")</f>
        <v>Sanitärräume (Sportbereich)</v>
      </c>
      <c r="L28" s="6"/>
      <c r="M28" s="186">
        <v>1.9</v>
      </c>
      <c r="N28" s="203" t="s">
        <v>228</v>
      </c>
      <c r="O28" s="90"/>
      <c r="P28" s="231">
        <f t="shared" si="2"/>
        <v>0</v>
      </c>
      <c r="Q28" s="231">
        <f t="shared" si="3"/>
        <v>1.9</v>
      </c>
      <c r="R28" s="231">
        <f t="shared" si="4"/>
        <v>0</v>
      </c>
      <c r="S28" s="231">
        <f t="shared" si="5"/>
        <v>0</v>
      </c>
      <c r="T28" s="231">
        <f t="shared" si="6"/>
        <v>0</v>
      </c>
      <c r="U28" s="231">
        <f t="shared" si="7"/>
        <v>0</v>
      </c>
      <c r="V28" s="231">
        <f t="shared" si="8"/>
        <v>0</v>
      </c>
      <c r="W28" s="231">
        <f t="shared" si="9"/>
        <v>0</v>
      </c>
      <c r="X28" s="231">
        <f t="shared" si="10"/>
        <v>0</v>
      </c>
      <c r="Y28" s="90"/>
    </row>
    <row r="29" spans="2:25" s="72" customFormat="1" ht="15.75" customHeight="1">
      <c r="B29" s="202" t="s">
        <v>120</v>
      </c>
      <c r="C29" s="194" t="s">
        <v>118</v>
      </c>
      <c r="D29" s="89" t="s">
        <v>9</v>
      </c>
      <c r="E29" s="152">
        <f t="shared" si="11"/>
        <v>1</v>
      </c>
      <c r="F29" s="156">
        <f>VLOOKUP(J29,'Eingabe 2 - Eisarena'!$Z$7:$AD$15,2,FALSE)</f>
        <v>245</v>
      </c>
      <c r="G29" s="156">
        <f>VLOOKUP(J29,'Eingabe 2 - Eisarena'!$Z$7:$AD$15,3,FALSE)</f>
        <v>35</v>
      </c>
      <c r="H29" s="156">
        <f>VLOOKUP(J29,'Eingabe 2 - Eisarena'!$Z$7:$AD$15,4,FALSE)</f>
        <v>28</v>
      </c>
      <c r="I29" s="156">
        <f>VLOOKUP(J29,'Eingabe 2 - Eisarena'!$Z$7:$AD$15,5,FALSE)</f>
        <v>1</v>
      </c>
      <c r="J29" s="171">
        <v>2</v>
      </c>
      <c r="K29" s="97" t="str">
        <f>IF(J29&gt;=1,VLOOKUP(J29,Tabelle1!A$1:B$13,2),"keine Zuweisung")</f>
        <v>Sanitärräume (Sportbereich)</v>
      </c>
      <c r="L29" s="99"/>
      <c r="M29" s="186">
        <v>2.14</v>
      </c>
      <c r="N29" s="203" t="s">
        <v>227</v>
      </c>
      <c r="O29" s="90"/>
      <c r="P29" s="231">
        <f t="shared" si="2"/>
        <v>0</v>
      </c>
      <c r="Q29" s="231">
        <f t="shared" si="3"/>
        <v>2.14</v>
      </c>
      <c r="R29" s="231">
        <f t="shared" si="4"/>
        <v>0</v>
      </c>
      <c r="S29" s="231">
        <f t="shared" si="5"/>
        <v>0</v>
      </c>
      <c r="T29" s="231">
        <f t="shared" si="6"/>
        <v>0</v>
      </c>
      <c r="U29" s="231">
        <f t="shared" si="7"/>
        <v>0</v>
      </c>
      <c r="V29" s="231">
        <f t="shared" si="8"/>
        <v>0</v>
      </c>
      <c r="W29" s="231">
        <f t="shared" si="9"/>
        <v>0</v>
      </c>
      <c r="X29" s="231">
        <f t="shared" si="10"/>
        <v>0</v>
      </c>
      <c r="Y29" s="90"/>
    </row>
    <row r="30" spans="2:25" s="48" customFormat="1" ht="15.75" customHeight="1">
      <c r="B30" s="202" t="s">
        <v>8</v>
      </c>
      <c r="C30" s="194" t="s">
        <v>121</v>
      </c>
      <c r="D30" s="89" t="s">
        <v>9</v>
      </c>
      <c r="E30" s="152">
        <f t="shared" si="11"/>
        <v>1</v>
      </c>
      <c r="F30" s="156">
        <f>VLOOKUP(J30,'Eingabe 2 - Eisarena'!$Z$7:$AD$15,2,FALSE)</f>
        <v>245</v>
      </c>
      <c r="G30" s="156">
        <f>VLOOKUP(J30,'Eingabe 2 - Eisarena'!$Z$7:$AD$15,3,FALSE)</f>
        <v>35</v>
      </c>
      <c r="H30" s="156">
        <f>VLOOKUP(J30,'Eingabe 2 - Eisarena'!$Z$7:$AD$15,4,FALSE)</f>
        <v>28</v>
      </c>
      <c r="I30" s="156">
        <f>VLOOKUP(J30,'Eingabe 2 - Eisarena'!$Z$7:$AD$15,5,FALSE)</f>
        <v>1</v>
      </c>
      <c r="J30" s="171">
        <v>2</v>
      </c>
      <c r="K30" s="97" t="str">
        <f>IF(J30&gt;=1,VLOOKUP(J30,Tabelle1!A$1:B$13,2),"keine Zuweisung")</f>
        <v>Sanitärräume (Sportbereich)</v>
      </c>
      <c r="L30" s="6"/>
      <c r="M30" s="186">
        <v>11.47</v>
      </c>
      <c r="N30" s="203" t="s">
        <v>228</v>
      </c>
      <c r="O30" s="49"/>
      <c r="P30" s="231">
        <f t="shared" si="2"/>
        <v>0</v>
      </c>
      <c r="Q30" s="231">
        <f t="shared" si="3"/>
        <v>11.47</v>
      </c>
      <c r="R30" s="231">
        <f t="shared" si="4"/>
        <v>0</v>
      </c>
      <c r="S30" s="231">
        <f t="shared" si="5"/>
        <v>0</v>
      </c>
      <c r="T30" s="231">
        <f t="shared" si="6"/>
        <v>0</v>
      </c>
      <c r="U30" s="231">
        <f t="shared" si="7"/>
        <v>0</v>
      </c>
      <c r="V30" s="231">
        <f t="shared" si="8"/>
        <v>0</v>
      </c>
      <c r="W30" s="231">
        <f t="shared" si="9"/>
        <v>0</v>
      </c>
      <c r="X30" s="231">
        <f t="shared" si="10"/>
        <v>0</v>
      </c>
      <c r="Y30" s="49"/>
    </row>
    <row r="31" spans="2:25" s="72" customFormat="1" ht="15.75" customHeight="1">
      <c r="B31" s="202" t="s">
        <v>122</v>
      </c>
      <c r="C31" s="194" t="s">
        <v>123</v>
      </c>
      <c r="D31" s="89" t="s">
        <v>9</v>
      </c>
      <c r="E31" s="152">
        <f t="shared" si="11"/>
        <v>1</v>
      </c>
      <c r="F31" s="156">
        <f>VLOOKUP(J31,'Eingabe 2 - Eisarena'!$Z$7:$AD$15,2,FALSE)</f>
        <v>245</v>
      </c>
      <c r="G31" s="156">
        <f>VLOOKUP(J31,'Eingabe 2 - Eisarena'!$Z$7:$AD$15,3,FALSE)</f>
        <v>35</v>
      </c>
      <c r="H31" s="156">
        <f>VLOOKUP(J31,'Eingabe 2 - Eisarena'!$Z$7:$AD$15,4,FALSE)</f>
        <v>28</v>
      </c>
      <c r="I31" s="156">
        <f>VLOOKUP(J31,'Eingabe 2 - Eisarena'!$Z$7:$AD$15,5,FALSE)</f>
        <v>1</v>
      </c>
      <c r="J31" s="171">
        <v>2</v>
      </c>
      <c r="K31" s="97" t="str">
        <f>IF(J31&gt;=1,VLOOKUP(J31,Tabelle1!A$1:B$13,2),"keine Zuweisung")</f>
        <v>Sanitärräume (Sportbereich)</v>
      </c>
      <c r="L31" s="6"/>
      <c r="M31" s="186">
        <v>14.48</v>
      </c>
      <c r="N31" s="203" t="s">
        <v>228</v>
      </c>
      <c r="O31" s="90"/>
      <c r="P31" s="231">
        <f t="shared" si="2"/>
        <v>0</v>
      </c>
      <c r="Q31" s="231">
        <f t="shared" si="3"/>
        <v>14.48</v>
      </c>
      <c r="R31" s="231">
        <f t="shared" si="4"/>
        <v>0</v>
      </c>
      <c r="S31" s="231">
        <f t="shared" si="5"/>
        <v>0</v>
      </c>
      <c r="T31" s="231">
        <f t="shared" si="6"/>
        <v>0</v>
      </c>
      <c r="U31" s="231">
        <f t="shared" si="7"/>
        <v>0</v>
      </c>
      <c r="V31" s="231">
        <f t="shared" si="8"/>
        <v>0</v>
      </c>
      <c r="W31" s="231">
        <f t="shared" si="9"/>
        <v>0</v>
      </c>
      <c r="X31" s="231">
        <f t="shared" si="10"/>
        <v>0</v>
      </c>
      <c r="Y31" s="90"/>
    </row>
    <row r="32" spans="2:25" s="72" customFormat="1" ht="15.75" customHeight="1">
      <c r="B32" s="202" t="s">
        <v>124</v>
      </c>
      <c r="C32" s="194" t="s">
        <v>125</v>
      </c>
      <c r="D32" s="89" t="s">
        <v>9</v>
      </c>
      <c r="E32" s="152">
        <f t="shared" si="11"/>
        <v>1</v>
      </c>
      <c r="F32" s="156">
        <f>VLOOKUP(J32,'Eingabe 2 - Eisarena'!$Z$7:$AD$15,2,FALSE)</f>
        <v>245</v>
      </c>
      <c r="G32" s="156">
        <f>VLOOKUP(J32,'Eingabe 2 - Eisarena'!$Z$7:$AD$15,3,FALSE)</f>
        <v>35</v>
      </c>
      <c r="H32" s="156">
        <f>VLOOKUP(J32,'Eingabe 2 - Eisarena'!$Z$7:$AD$15,4,FALSE)</f>
        <v>28</v>
      </c>
      <c r="I32" s="156">
        <f>VLOOKUP(J32,'Eingabe 2 - Eisarena'!$Z$7:$AD$15,5,FALSE)</f>
        <v>1</v>
      </c>
      <c r="J32" s="171">
        <v>2</v>
      </c>
      <c r="K32" s="97" t="str">
        <f>IF(J32&gt;=1,VLOOKUP(J32,Tabelle1!A$1:B$13,2),"keine Zuweisung")</f>
        <v>Sanitärräume (Sportbereich)</v>
      </c>
      <c r="L32" s="6"/>
      <c r="M32" s="186">
        <v>5.86</v>
      </c>
      <c r="N32" s="203" t="s">
        <v>227</v>
      </c>
      <c r="O32" s="90"/>
      <c r="P32" s="231">
        <f t="shared" si="2"/>
        <v>0</v>
      </c>
      <c r="Q32" s="231">
        <f t="shared" si="3"/>
        <v>5.86</v>
      </c>
      <c r="R32" s="231">
        <f t="shared" si="4"/>
        <v>0</v>
      </c>
      <c r="S32" s="231">
        <f t="shared" si="5"/>
        <v>0</v>
      </c>
      <c r="T32" s="231">
        <f t="shared" si="6"/>
        <v>0</v>
      </c>
      <c r="U32" s="231">
        <f t="shared" si="7"/>
        <v>0</v>
      </c>
      <c r="V32" s="231">
        <f t="shared" si="8"/>
        <v>0</v>
      </c>
      <c r="W32" s="231">
        <f t="shared" si="9"/>
        <v>0</v>
      </c>
      <c r="X32" s="231">
        <f t="shared" si="10"/>
        <v>0</v>
      </c>
      <c r="Y32" s="90"/>
    </row>
    <row r="33" spans="2:25" s="72" customFormat="1" ht="15.75" customHeight="1">
      <c r="B33" s="202" t="s">
        <v>126</v>
      </c>
      <c r="C33" s="194" t="s">
        <v>127</v>
      </c>
      <c r="D33" s="89" t="s">
        <v>9</v>
      </c>
      <c r="E33" s="152">
        <f>IF(D33="JA",1,0)</f>
        <v>1</v>
      </c>
      <c r="F33" s="156">
        <f>VLOOKUP(J33,'Eingabe 2 - Eisarena'!$Z$7:$AD$15,2,FALSE)</f>
        <v>245</v>
      </c>
      <c r="G33" s="156">
        <f>VLOOKUP(J33,'Eingabe 2 - Eisarena'!$Z$7:$AD$15,3,FALSE)</f>
        <v>35</v>
      </c>
      <c r="H33" s="156">
        <f>VLOOKUP(J33,'Eingabe 2 - Eisarena'!$Z$7:$AD$15,4,FALSE)</f>
        <v>28</v>
      </c>
      <c r="I33" s="156">
        <f>VLOOKUP(J33,'Eingabe 2 - Eisarena'!$Z$7:$AD$15,5,FALSE)</f>
        <v>1</v>
      </c>
      <c r="J33" s="171">
        <v>2</v>
      </c>
      <c r="K33" s="97" t="str">
        <f>IF(J33&gt;=1,VLOOKUP(J33,Tabelle1!A$1:B$13,2),"keine Zuweisung")</f>
        <v>Sanitärräume (Sportbereich)</v>
      </c>
      <c r="L33" s="6"/>
      <c r="M33" s="186">
        <v>3.64</v>
      </c>
      <c r="N33" s="203" t="s">
        <v>228</v>
      </c>
      <c r="O33" s="90"/>
      <c r="P33" s="231">
        <f t="shared" si="2"/>
        <v>0</v>
      </c>
      <c r="Q33" s="231">
        <f t="shared" si="3"/>
        <v>3.64</v>
      </c>
      <c r="R33" s="231">
        <f t="shared" si="4"/>
        <v>0</v>
      </c>
      <c r="S33" s="231">
        <f t="shared" si="5"/>
        <v>0</v>
      </c>
      <c r="T33" s="231">
        <f t="shared" si="6"/>
        <v>0</v>
      </c>
      <c r="U33" s="231">
        <f t="shared" si="7"/>
        <v>0</v>
      </c>
      <c r="V33" s="231">
        <f t="shared" si="8"/>
        <v>0</v>
      </c>
      <c r="W33" s="231">
        <f t="shared" si="9"/>
        <v>0</v>
      </c>
      <c r="X33" s="231">
        <f t="shared" si="10"/>
        <v>0</v>
      </c>
      <c r="Y33" s="90"/>
    </row>
    <row r="34" spans="2:25" s="72" customFormat="1" ht="15.75" customHeight="1">
      <c r="B34" s="202" t="s">
        <v>128</v>
      </c>
      <c r="C34" s="194" t="s">
        <v>127</v>
      </c>
      <c r="D34" s="89" t="s">
        <v>9</v>
      </c>
      <c r="E34" s="152">
        <f>IF(D34="JA",1,0)</f>
        <v>1</v>
      </c>
      <c r="F34" s="156">
        <f>VLOOKUP(J34,'Eingabe 2 - Eisarena'!$Z$7:$AD$15,2,FALSE)</f>
        <v>245</v>
      </c>
      <c r="G34" s="156">
        <f>VLOOKUP(J34,'Eingabe 2 - Eisarena'!$Z$7:$AD$15,3,FALSE)</f>
        <v>35</v>
      </c>
      <c r="H34" s="156">
        <f>VLOOKUP(J34,'Eingabe 2 - Eisarena'!$Z$7:$AD$15,4,FALSE)</f>
        <v>28</v>
      </c>
      <c r="I34" s="156">
        <f>VLOOKUP(J34,'Eingabe 2 - Eisarena'!$Z$7:$AD$15,5,FALSE)</f>
        <v>1</v>
      </c>
      <c r="J34" s="171">
        <v>2</v>
      </c>
      <c r="K34" s="97" t="str">
        <f>IF(J34&gt;=1,VLOOKUP(J34,Tabelle1!A$1:B$13,2),"keine Zuweisung")</f>
        <v>Sanitärräume (Sportbereich)</v>
      </c>
      <c r="L34" s="6"/>
      <c r="M34" s="186">
        <v>3.87</v>
      </c>
      <c r="N34" s="203" t="s">
        <v>228</v>
      </c>
      <c r="O34" s="90"/>
      <c r="P34" s="231">
        <f t="shared" si="2"/>
        <v>0</v>
      </c>
      <c r="Q34" s="231">
        <f t="shared" si="3"/>
        <v>3.87</v>
      </c>
      <c r="R34" s="231">
        <f t="shared" si="4"/>
        <v>0</v>
      </c>
      <c r="S34" s="231">
        <f t="shared" si="5"/>
        <v>0</v>
      </c>
      <c r="T34" s="231">
        <f t="shared" si="6"/>
        <v>0</v>
      </c>
      <c r="U34" s="231">
        <f t="shared" si="7"/>
        <v>0</v>
      </c>
      <c r="V34" s="231">
        <f t="shared" si="8"/>
        <v>0</v>
      </c>
      <c r="W34" s="231">
        <f t="shared" si="9"/>
        <v>0</v>
      </c>
      <c r="X34" s="231">
        <f t="shared" si="10"/>
        <v>0</v>
      </c>
      <c r="Y34" s="90"/>
    </row>
    <row r="35" spans="2:25" s="72" customFormat="1" ht="15.75" customHeight="1">
      <c r="B35" s="202" t="s">
        <v>129</v>
      </c>
      <c r="C35" s="194" t="s">
        <v>127</v>
      </c>
      <c r="D35" s="89" t="s">
        <v>9</v>
      </c>
      <c r="E35" s="152">
        <f>IF(D35="JA",1,0)</f>
        <v>1</v>
      </c>
      <c r="F35" s="156">
        <f>VLOOKUP(J35,'Eingabe 2 - Eisarena'!$Z$7:$AD$15,2,FALSE)</f>
        <v>245</v>
      </c>
      <c r="G35" s="156">
        <f>VLOOKUP(J35,'Eingabe 2 - Eisarena'!$Z$7:$AD$15,3,FALSE)</f>
        <v>35</v>
      </c>
      <c r="H35" s="156">
        <f>VLOOKUP(J35,'Eingabe 2 - Eisarena'!$Z$7:$AD$15,4,FALSE)</f>
        <v>28</v>
      </c>
      <c r="I35" s="156">
        <f>VLOOKUP(J35,'Eingabe 2 - Eisarena'!$Z$7:$AD$15,5,FALSE)</f>
        <v>1</v>
      </c>
      <c r="J35" s="171">
        <v>2</v>
      </c>
      <c r="K35" s="97" t="str">
        <f>IF(J35&gt;=1,VLOOKUP(J35,Tabelle1!A$1:B$13,2),"keine Zuweisung")</f>
        <v>Sanitärräume (Sportbereich)</v>
      </c>
      <c r="L35" s="6"/>
      <c r="M35" s="186">
        <v>4.34</v>
      </c>
      <c r="N35" s="203" t="s">
        <v>228</v>
      </c>
      <c r="O35" s="90"/>
      <c r="P35" s="231">
        <f t="shared" si="2"/>
        <v>0</v>
      </c>
      <c r="Q35" s="231">
        <f t="shared" si="3"/>
        <v>4.34</v>
      </c>
      <c r="R35" s="231">
        <f t="shared" si="4"/>
        <v>0</v>
      </c>
      <c r="S35" s="231">
        <f t="shared" si="5"/>
        <v>0</v>
      </c>
      <c r="T35" s="231">
        <f t="shared" si="6"/>
        <v>0</v>
      </c>
      <c r="U35" s="231">
        <f t="shared" si="7"/>
        <v>0</v>
      </c>
      <c r="V35" s="231">
        <f t="shared" si="8"/>
        <v>0</v>
      </c>
      <c r="W35" s="231">
        <f t="shared" si="9"/>
        <v>0</v>
      </c>
      <c r="X35" s="231">
        <f t="shared" si="10"/>
        <v>0</v>
      </c>
      <c r="Y35" s="90"/>
    </row>
    <row r="36" spans="2:25" s="72" customFormat="1" ht="15.75" customHeight="1">
      <c r="B36" s="202" t="s">
        <v>130</v>
      </c>
      <c r="C36" s="194" t="s">
        <v>131</v>
      </c>
      <c r="D36" s="89" t="s">
        <v>9</v>
      </c>
      <c r="E36" s="152">
        <f>IF(D36="JA",1,0)</f>
        <v>1</v>
      </c>
      <c r="F36" s="156">
        <f>VLOOKUP(J36,'Eingabe 2 - Eisarena'!$Z$7:$AD$15,2,FALSE)</f>
        <v>245</v>
      </c>
      <c r="G36" s="156">
        <f>VLOOKUP(J36,'Eingabe 2 - Eisarena'!$Z$7:$AD$15,3,FALSE)</f>
        <v>35</v>
      </c>
      <c r="H36" s="156">
        <f>VLOOKUP(J36,'Eingabe 2 - Eisarena'!$Z$7:$AD$15,4,FALSE)</f>
        <v>28</v>
      </c>
      <c r="I36" s="156">
        <f>VLOOKUP(J36,'Eingabe 2 - Eisarena'!$Z$7:$AD$15,5,FALSE)</f>
        <v>1</v>
      </c>
      <c r="J36" s="171">
        <v>2</v>
      </c>
      <c r="K36" s="97" t="str">
        <f>IF(J36&gt;=1,VLOOKUP(J36,Tabelle1!A$1:B$13,2),"keine Zuweisung")</f>
        <v>Sanitärräume (Sportbereich)</v>
      </c>
      <c r="L36" s="6"/>
      <c r="M36" s="186">
        <v>4.32</v>
      </c>
      <c r="N36" s="203" t="s">
        <v>228</v>
      </c>
      <c r="O36" s="90"/>
      <c r="P36" s="231">
        <f t="shared" si="2"/>
        <v>0</v>
      </c>
      <c r="Q36" s="231">
        <f t="shared" si="3"/>
        <v>4.32</v>
      </c>
      <c r="R36" s="231">
        <f t="shared" si="4"/>
        <v>0</v>
      </c>
      <c r="S36" s="231">
        <f t="shared" si="5"/>
        <v>0</v>
      </c>
      <c r="T36" s="231">
        <f t="shared" si="6"/>
        <v>0</v>
      </c>
      <c r="U36" s="231">
        <f t="shared" si="7"/>
        <v>0</v>
      </c>
      <c r="V36" s="231">
        <f t="shared" si="8"/>
        <v>0</v>
      </c>
      <c r="W36" s="231">
        <f t="shared" si="9"/>
        <v>0</v>
      </c>
      <c r="X36" s="231">
        <f t="shared" si="10"/>
        <v>0</v>
      </c>
      <c r="Y36" s="90"/>
    </row>
    <row r="37" spans="2:25" s="72" customFormat="1" ht="15.75" customHeight="1">
      <c r="B37" s="202" t="s">
        <v>132</v>
      </c>
      <c r="C37" s="194" t="s">
        <v>133</v>
      </c>
      <c r="D37" s="89" t="s">
        <v>9</v>
      </c>
      <c r="E37" s="152">
        <f aca="true" t="shared" si="12" ref="E37:E47">IF(D37="JA",1,0)</f>
        <v>1</v>
      </c>
      <c r="F37" s="156">
        <f>VLOOKUP(J37,'Eingabe 2 - Eisarena'!$Z$7:$AD$15,2,FALSE)</f>
        <v>245</v>
      </c>
      <c r="G37" s="156">
        <f>VLOOKUP(J37,'Eingabe 2 - Eisarena'!$Z$7:$AD$15,3,FALSE)</f>
        <v>35</v>
      </c>
      <c r="H37" s="156">
        <f>VLOOKUP(J37,'Eingabe 2 - Eisarena'!$Z$7:$AD$15,4,FALSE)</f>
        <v>28</v>
      </c>
      <c r="I37" s="156">
        <f>VLOOKUP(J37,'Eingabe 2 - Eisarena'!$Z$7:$AD$15,5,FALSE)</f>
        <v>1</v>
      </c>
      <c r="J37" s="171">
        <v>2</v>
      </c>
      <c r="K37" s="97" t="str">
        <f>IF(J37&gt;=1,VLOOKUP(J37,Tabelle1!A$1:B$13,2),"keine Zuweisung")</f>
        <v>Sanitärräume (Sportbereich)</v>
      </c>
      <c r="L37" s="6"/>
      <c r="M37" s="186">
        <v>4.5</v>
      </c>
      <c r="N37" s="203" t="s">
        <v>228</v>
      </c>
      <c r="O37" s="90"/>
      <c r="P37" s="231">
        <f t="shared" si="2"/>
        <v>0</v>
      </c>
      <c r="Q37" s="231">
        <f t="shared" si="3"/>
        <v>4.5</v>
      </c>
      <c r="R37" s="231">
        <f t="shared" si="4"/>
        <v>0</v>
      </c>
      <c r="S37" s="231">
        <f t="shared" si="5"/>
        <v>0</v>
      </c>
      <c r="T37" s="231">
        <f t="shared" si="6"/>
        <v>0</v>
      </c>
      <c r="U37" s="231">
        <f t="shared" si="7"/>
        <v>0</v>
      </c>
      <c r="V37" s="231">
        <f t="shared" si="8"/>
        <v>0</v>
      </c>
      <c r="W37" s="231">
        <f t="shared" si="9"/>
        <v>0</v>
      </c>
      <c r="X37" s="231">
        <f t="shared" si="10"/>
        <v>0</v>
      </c>
      <c r="Y37" s="90"/>
    </row>
    <row r="38" spans="2:25" s="72" customFormat="1" ht="15.75" customHeight="1">
      <c r="B38" s="204"/>
      <c r="C38" s="195"/>
      <c r="D38" s="180"/>
      <c r="E38" s="181"/>
      <c r="F38" s="182"/>
      <c r="G38" s="182"/>
      <c r="H38" s="182"/>
      <c r="I38" s="182"/>
      <c r="J38" s="223"/>
      <c r="K38" s="183"/>
      <c r="L38" s="183"/>
      <c r="M38" s="184"/>
      <c r="N38" s="205"/>
      <c r="O38" s="234"/>
      <c r="P38" s="180"/>
      <c r="Q38" s="180"/>
      <c r="R38" s="180"/>
      <c r="S38" s="180"/>
      <c r="T38" s="180"/>
      <c r="U38" s="180"/>
      <c r="V38" s="180"/>
      <c r="W38" s="180"/>
      <c r="X38" s="180"/>
      <c r="Y38" s="90"/>
    </row>
    <row r="39" spans="2:25" s="72" customFormat="1" ht="15.75" customHeight="1">
      <c r="B39" s="202" t="s">
        <v>134</v>
      </c>
      <c r="C39" s="194" t="s">
        <v>135</v>
      </c>
      <c r="D39" s="89" t="s">
        <v>9</v>
      </c>
      <c r="E39" s="152">
        <f t="shared" si="12"/>
        <v>1</v>
      </c>
      <c r="F39" s="156">
        <f>VLOOKUP(J39,'Eingabe 2 - Eisarena'!$Z$7:$AD$15,2,FALSE)</f>
        <v>245</v>
      </c>
      <c r="G39" s="156">
        <f>VLOOKUP(J39,'Eingabe 2 - Eisarena'!$Z$7:$AD$15,3,FALSE)</f>
        <v>35</v>
      </c>
      <c r="H39" s="156">
        <f>VLOOKUP(J39,'Eingabe 2 - Eisarena'!$Z$7:$AD$15,4,FALSE)</f>
        <v>0</v>
      </c>
      <c r="I39" s="156">
        <f>VLOOKUP(J39,'Eingabe 2 - Eisarena'!$Z$7:$AD$15,5,FALSE)</f>
        <v>1</v>
      </c>
      <c r="J39" s="171">
        <v>3</v>
      </c>
      <c r="K39" s="97" t="str">
        <f>IF(J39&gt;=1,VLOOKUP(J39,Tabelle1!A$1:B$13,2),"keine Zuweisung")</f>
        <v>Büroräume</v>
      </c>
      <c r="L39" s="6"/>
      <c r="M39" s="186">
        <v>34.72</v>
      </c>
      <c r="N39" s="203" t="s">
        <v>227</v>
      </c>
      <c r="O39" s="90"/>
      <c r="P39" s="231">
        <f t="shared" si="2"/>
        <v>0</v>
      </c>
      <c r="Q39" s="231">
        <f t="shared" si="3"/>
        <v>0</v>
      </c>
      <c r="R39" s="231">
        <f t="shared" si="4"/>
        <v>34.72</v>
      </c>
      <c r="S39" s="231">
        <f t="shared" si="5"/>
        <v>0</v>
      </c>
      <c r="T39" s="231">
        <f t="shared" si="6"/>
        <v>0</v>
      </c>
      <c r="U39" s="231">
        <f t="shared" si="7"/>
        <v>0</v>
      </c>
      <c r="V39" s="231">
        <f t="shared" si="8"/>
        <v>0</v>
      </c>
      <c r="W39" s="231">
        <f t="shared" si="9"/>
        <v>0</v>
      </c>
      <c r="X39" s="231">
        <f t="shared" si="10"/>
        <v>0</v>
      </c>
      <c r="Y39" s="90"/>
    </row>
    <row r="40" spans="2:25" s="72" customFormat="1" ht="15.75" customHeight="1">
      <c r="B40" s="202" t="s">
        <v>136</v>
      </c>
      <c r="C40" s="194" t="s">
        <v>137</v>
      </c>
      <c r="D40" s="89" t="s">
        <v>9</v>
      </c>
      <c r="E40" s="152">
        <f t="shared" si="12"/>
        <v>1</v>
      </c>
      <c r="F40" s="156">
        <f>VLOOKUP(J40,'Eingabe 2 - Eisarena'!$Z$7:$AD$15,2,FALSE)</f>
        <v>245</v>
      </c>
      <c r="G40" s="156">
        <f>VLOOKUP(J40,'Eingabe 2 - Eisarena'!$Z$7:$AD$15,3,FALSE)</f>
        <v>35</v>
      </c>
      <c r="H40" s="156">
        <f>VLOOKUP(J40,'Eingabe 2 - Eisarena'!$Z$7:$AD$15,4,FALSE)</f>
        <v>0</v>
      </c>
      <c r="I40" s="156">
        <f>VLOOKUP(J40,'Eingabe 2 - Eisarena'!$Z$7:$AD$15,5,FALSE)</f>
        <v>1</v>
      </c>
      <c r="J40" s="171">
        <v>3</v>
      </c>
      <c r="K40" s="97" t="str">
        <f>IF(J40&gt;=1,VLOOKUP(J40,Tabelle1!A$1:B$13,2),"keine Zuweisung")</f>
        <v>Büroräume</v>
      </c>
      <c r="L40" s="6"/>
      <c r="M40" s="186">
        <v>44.47</v>
      </c>
      <c r="N40" s="203" t="s">
        <v>227</v>
      </c>
      <c r="O40" s="90"/>
      <c r="P40" s="231">
        <f t="shared" si="2"/>
        <v>0</v>
      </c>
      <c r="Q40" s="231">
        <f t="shared" si="3"/>
        <v>0</v>
      </c>
      <c r="R40" s="231">
        <f t="shared" si="4"/>
        <v>44.47</v>
      </c>
      <c r="S40" s="231">
        <f t="shared" si="5"/>
        <v>0</v>
      </c>
      <c r="T40" s="231">
        <f t="shared" si="6"/>
        <v>0</v>
      </c>
      <c r="U40" s="231">
        <f t="shared" si="7"/>
        <v>0</v>
      </c>
      <c r="V40" s="231">
        <f t="shared" si="8"/>
        <v>0</v>
      </c>
      <c r="W40" s="231">
        <f t="shared" si="9"/>
        <v>0</v>
      </c>
      <c r="X40" s="231">
        <f t="shared" si="10"/>
        <v>0</v>
      </c>
      <c r="Y40" s="90"/>
    </row>
    <row r="41" spans="2:25" s="72" customFormat="1" ht="15.75" customHeight="1">
      <c r="B41" s="204"/>
      <c r="C41" s="195"/>
      <c r="D41" s="180"/>
      <c r="E41" s="181"/>
      <c r="F41" s="182"/>
      <c r="G41" s="182"/>
      <c r="H41" s="182"/>
      <c r="I41" s="182"/>
      <c r="J41" s="223"/>
      <c r="K41" s="183"/>
      <c r="L41" s="183"/>
      <c r="M41" s="184"/>
      <c r="N41" s="205"/>
      <c r="O41" s="234"/>
      <c r="P41" s="180"/>
      <c r="Q41" s="180"/>
      <c r="R41" s="180"/>
      <c r="S41" s="180"/>
      <c r="T41" s="180"/>
      <c r="U41" s="180"/>
      <c r="V41" s="180"/>
      <c r="W41" s="180"/>
      <c r="X41" s="180"/>
      <c r="Y41" s="90"/>
    </row>
    <row r="42" spans="2:25" s="72" customFormat="1" ht="15.75" customHeight="1">
      <c r="B42" s="202" t="s">
        <v>138</v>
      </c>
      <c r="C42" s="194" t="s">
        <v>139</v>
      </c>
      <c r="D42" s="89" t="s">
        <v>9</v>
      </c>
      <c r="E42" s="152">
        <f t="shared" si="12"/>
        <v>1</v>
      </c>
      <c r="F42" s="156">
        <f>VLOOKUP(J42,'Eingabe 2 - Eisarena'!$Z$7:$AD$15,2,FALSE)</f>
        <v>245</v>
      </c>
      <c r="G42" s="156">
        <f>VLOOKUP(J42,'Eingabe 2 - Eisarena'!$Z$7:$AD$15,3,FALSE)</f>
        <v>35</v>
      </c>
      <c r="H42" s="156">
        <f>VLOOKUP(J42,'Eingabe 2 - Eisarena'!$Z$7:$AD$15,4,FALSE)</f>
        <v>0</v>
      </c>
      <c r="I42" s="156">
        <f>VLOOKUP(J42,'Eingabe 2 - Eisarena'!$Z$7:$AD$15,5,FALSE)</f>
        <v>1</v>
      </c>
      <c r="J42" s="171">
        <v>4</v>
      </c>
      <c r="K42" s="97" t="str">
        <f>IF(J42&gt;=1,VLOOKUP(J42,Tabelle1!A$1:B$13,2),"keine Zuweisung")</f>
        <v>Flure, Umkleide</v>
      </c>
      <c r="L42" s="6"/>
      <c r="M42" s="186">
        <v>46.58</v>
      </c>
      <c r="N42" s="203" t="s">
        <v>227</v>
      </c>
      <c r="O42" s="90"/>
      <c r="P42" s="231">
        <f t="shared" si="2"/>
        <v>0</v>
      </c>
      <c r="Q42" s="231">
        <f t="shared" si="3"/>
        <v>0</v>
      </c>
      <c r="R42" s="231">
        <f t="shared" si="4"/>
        <v>0</v>
      </c>
      <c r="S42" s="231">
        <f t="shared" si="5"/>
        <v>46.58</v>
      </c>
      <c r="T42" s="231">
        <f t="shared" si="6"/>
        <v>0</v>
      </c>
      <c r="U42" s="231">
        <f t="shared" si="7"/>
        <v>0</v>
      </c>
      <c r="V42" s="231">
        <f t="shared" si="8"/>
        <v>0</v>
      </c>
      <c r="W42" s="231">
        <f t="shared" si="9"/>
        <v>0</v>
      </c>
      <c r="X42" s="231">
        <f t="shared" si="10"/>
        <v>0</v>
      </c>
      <c r="Y42" s="90"/>
    </row>
    <row r="43" spans="2:25" s="72" customFormat="1" ht="15.75" customHeight="1">
      <c r="B43" s="202" t="s">
        <v>140</v>
      </c>
      <c r="C43" s="194" t="s">
        <v>141</v>
      </c>
      <c r="D43" s="89" t="s">
        <v>9</v>
      </c>
      <c r="E43" s="152">
        <f t="shared" si="12"/>
        <v>1</v>
      </c>
      <c r="F43" s="156">
        <f>VLOOKUP(J43,'Eingabe 2 - Eisarena'!$Z$7:$AD$15,2,FALSE)</f>
        <v>245</v>
      </c>
      <c r="G43" s="156">
        <f>VLOOKUP(J43,'Eingabe 2 - Eisarena'!$Z$7:$AD$15,3,FALSE)</f>
        <v>35</v>
      </c>
      <c r="H43" s="156">
        <f>VLOOKUP(J43,'Eingabe 2 - Eisarena'!$Z$7:$AD$15,4,FALSE)</f>
        <v>0</v>
      </c>
      <c r="I43" s="156">
        <f>VLOOKUP(J43,'Eingabe 2 - Eisarena'!$Z$7:$AD$15,5,FALSE)</f>
        <v>1</v>
      </c>
      <c r="J43" s="171">
        <v>4</v>
      </c>
      <c r="K43" s="97" t="str">
        <f>IF(J43&gt;=1,VLOOKUP(J43,Tabelle1!A$1:B$13,2),"keine Zuweisung")</f>
        <v>Flure, Umkleide</v>
      </c>
      <c r="L43" s="6"/>
      <c r="M43" s="186">
        <v>42.77</v>
      </c>
      <c r="N43" s="203" t="s">
        <v>228</v>
      </c>
      <c r="O43" s="90"/>
      <c r="P43" s="231">
        <f t="shared" si="2"/>
        <v>0</v>
      </c>
      <c r="Q43" s="231">
        <f t="shared" si="3"/>
        <v>0</v>
      </c>
      <c r="R43" s="231">
        <f t="shared" si="4"/>
        <v>0</v>
      </c>
      <c r="S43" s="231">
        <f t="shared" si="5"/>
        <v>42.77</v>
      </c>
      <c r="T43" s="231">
        <f t="shared" si="6"/>
        <v>0</v>
      </c>
      <c r="U43" s="231">
        <f t="shared" si="7"/>
        <v>0</v>
      </c>
      <c r="V43" s="231">
        <f t="shared" si="8"/>
        <v>0</v>
      </c>
      <c r="W43" s="231">
        <f t="shared" si="9"/>
        <v>0</v>
      </c>
      <c r="X43" s="231">
        <f t="shared" si="10"/>
        <v>0</v>
      </c>
      <c r="Y43" s="90"/>
    </row>
    <row r="44" spans="2:25" s="72" customFormat="1" ht="15.75" customHeight="1">
      <c r="B44" s="202" t="s">
        <v>142</v>
      </c>
      <c r="C44" s="194" t="s">
        <v>143</v>
      </c>
      <c r="D44" s="89" t="s">
        <v>9</v>
      </c>
      <c r="E44" s="152">
        <f t="shared" si="12"/>
        <v>1</v>
      </c>
      <c r="F44" s="156">
        <f>VLOOKUP(J44,'Eingabe 2 - Eisarena'!$Z$7:$AD$15,2,FALSE)</f>
        <v>245</v>
      </c>
      <c r="G44" s="156">
        <f>VLOOKUP(J44,'Eingabe 2 - Eisarena'!$Z$7:$AD$15,3,FALSE)</f>
        <v>35</v>
      </c>
      <c r="H44" s="156">
        <f>VLOOKUP(J44,'Eingabe 2 - Eisarena'!$Z$7:$AD$15,4,FALSE)</f>
        <v>0</v>
      </c>
      <c r="I44" s="156">
        <f>VLOOKUP(J44,'Eingabe 2 - Eisarena'!$Z$7:$AD$15,5,FALSE)</f>
        <v>1</v>
      </c>
      <c r="J44" s="171">
        <v>4</v>
      </c>
      <c r="K44" s="97" t="str">
        <f>IF(J44&gt;=1,VLOOKUP(J44,Tabelle1!A$1:B$13,2),"keine Zuweisung")</f>
        <v>Flure, Umkleide</v>
      </c>
      <c r="L44" s="6"/>
      <c r="M44" s="186">
        <v>10.15</v>
      </c>
      <c r="N44" s="203" t="s">
        <v>227</v>
      </c>
      <c r="O44" s="90"/>
      <c r="P44" s="231">
        <f t="shared" si="2"/>
        <v>0</v>
      </c>
      <c r="Q44" s="231">
        <f t="shared" si="3"/>
        <v>0</v>
      </c>
      <c r="R44" s="231">
        <f t="shared" si="4"/>
        <v>0</v>
      </c>
      <c r="S44" s="231">
        <f t="shared" si="5"/>
        <v>10.15</v>
      </c>
      <c r="T44" s="231">
        <f t="shared" si="6"/>
        <v>0</v>
      </c>
      <c r="U44" s="231">
        <f t="shared" si="7"/>
        <v>0</v>
      </c>
      <c r="V44" s="231">
        <f t="shared" si="8"/>
        <v>0</v>
      </c>
      <c r="W44" s="231">
        <f t="shared" si="9"/>
        <v>0</v>
      </c>
      <c r="X44" s="231">
        <f t="shared" si="10"/>
        <v>0</v>
      </c>
      <c r="Y44" s="90"/>
    </row>
    <row r="45" spans="2:25" s="72" customFormat="1" ht="15.75" customHeight="1">
      <c r="B45" s="204"/>
      <c r="C45" s="195"/>
      <c r="D45" s="180"/>
      <c r="E45" s="181"/>
      <c r="F45" s="182"/>
      <c r="G45" s="182"/>
      <c r="H45" s="182"/>
      <c r="I45" s="182"/>
      <c r="J45" s="223"/>
      <c r="K45" s="183"/>
      <c r="L45" s="183"/>
      <c r="M45" s="184"/>
      <c r="N45" s="205"/>
      <c r="O45" s="234"/>
      <c r="P45" s="180"/>
      <c r="Q45" s="180"/>
      <c r="R45" s="180"/>
      <c r="S45" s="180"/>
      <c r="T45" s="180"/>
      <c r="U45" s="180"/>
      <c r="V45" s="180"/>
      <c r="W45" s="180"/>
      <c r="X45" s="180"/>
      <c r="Y45" s="90"/>
    </row>
    <row r="46" spans="2:25" s="72" customFormat="1" ht="15.75" customHeight="1">
      <c r="B46" s="202" t="s">
        <v>144</v>
      </c>
      <c r="C46" s="194" t="s">
        <v>145</v>
      </c>
      <c r="D46" s="89" t="s">
        <v>9</v>
      </c>
      <c r="E46" s="152">
        <f t="shared" si="12"/>
        <v>1</v>
      </c>
      <c r="F46" s="156">
        <f>VLOOKUP(J46,'Eingabe 2 - Eisarena'!$Z$7:$AD$15,2,FALSE)</f>
        <v>245</v>
      </c>
      <c r="G46" s="156">
        <f>VLOOKUP(J46,'Eingabe 2 - Eisarena'!$Z$7:$AD$15,3,FALSE)</f>
        <v>35</v>
      </c>
      <c r="H46" s="156">
        <f>VLOOKUP(J46,'Eingabe 2 - Eisarena'!$Z$7:$AD$15,4,FALSE)</f>
        <v>14</v>
      </c>
      <c r="I46" s="156">
        <f>VLOOKUP(J46,'Eingabe 2 - Eisarena'!$Z$7:$AD$15,5,FALSE)</f>
        <v>1</v>
      </c>
      <c r="J46" s="171">
        <v>5</v>
      </c>
      <c r="K46" s="97" t="str">
        <f>IF(J46&gt;=1,VLOOKUP(J46,Tabelle1!A$1:B$13,2),"keine Zuweisung")</f>
        <v>Kabinen Schiedsrichter</v>
      </c>
      <c r="L46" s="6"/>
      <c r="M46" s="187">
        <v>11.84</v>
      </c>
      <c r="N46" s="203" t="s">
        <v>228</v>
      </c>
      <c r="O46" s="90"/>
      <c r="P46" s="231">
        <f t="shared" si="2"/>
        <v>0</v>
      </c>
      <c r="Q46" s="231">
        <f t="shared" si="3"/>
        <v>0</v>
      </c>
      <c r="R46" s="231">
        <f t="shared" si="4"/>
        <v>0</v>
      </c>
      <c r="S46" s="231">
        <f t="shared" si="5"/>
        <v>0</v>
      </c>
      <c r="T46" s="231">
        <f t="shared" si="6"/>
        <v>11.84</v>
      </c>
      <c r="U46" s="231">
        <f t="shared" si="7"/>
        <v>0</v>
      </c>
      <c r="V46" s="231">
        <f t="shared" si="8"/>
        <v>0</v>
      </c>
      <c r="W46" s="231">
        <f t="shared" si="9"/>
        <v>0</v>
      </c>
      <c r="X46" s="231">
        <f t="shared" si="10"/>
        <v>0</v>
      </c>
      <c r="Y46" s="90"/>
    </row>
    <row r="47" spans="2:25" s="72" customFormat="1" ht="15.75" customHeight="1">
      <c r="B47" s="202" t="s">
        <v>146</v>
      </c>
      <c r="C47" s="194" t="s">
        <v>145</v>
      </c>
      <c r="D47" s="89" t="s">
        <v>9</v>
      </c>
      <c r="E47" s="152">
        <f t="shared" si="12"/>
        <v>1</v>
      </c>
      <c r="F47" s="156">
        <f>VLOOKUP(J47,'Eingabe 2 - Eisarena'!$Z$7:$AD$15,2,FALSE)</f>
        <v>245</v>
      </c>
      <c r="G47" s="156">
        <f>VLOOKUP(J47,'Eingabe 2 - Eisarena'!$Z$7:$AD$15,3,FALSE)</f>
        <v>35</v>
      </c>
      <c r="H47" s="156">
        <f>VLOOKUP(J47,'Eingabe 2 - Eisarena'!$Z$7:$AD$15,4,FALSE)</f>
        <v>14</v>
      </c>
      <c r="I47" s="156">
        <f>VLOOKUP(J47,'Eingabe 2 - Eisarena'!$Z$7:$AD$15,5,FALSE)</f>
        <v>1</v>
      </c>
      <c r="J47" s="171">
        <v>5</v>
      </c>
      <c r="K47" s="97" t="str">
        <f>IF(J47&gt;=1,VLOOKUP(J47,Tabelle1!A$1:B$13,2),"keine Zuweisung")</f>
        <v>Kabinen Schiedsrichter</v>
      </c>
      <c r="L47" s="6"/>
      <c r="M47" s="187">
        <v>6.15</v>
      </c>
      <c r="N47" s="203" t="s">
        <v>228</v>
      </c>
      <c r="O47" s="90"/>
      <c r="P47" s="231">
        <f t="shared" si="2"/>
        <v>0</v>
      </c>
      <c r="Q47" s="231">
        <f t="shared" si="3"/>
        <v>0</v>
      </c>
      <c r="R47" s="231">
        <f t="shared" si="4"/>
        <v>0</v>
      </c>
      <c r="S47" s="231">
        <f t="shared" si="5"/>
        <v>0</v>
      </c>
      <c r="T47" s="231">
        <f t="shared" si="6"/>
        <v>6.15</v>
      </c>
      <c r="U47" s="231">
        <f t="shared" si="7"/>
        <v>0</v>
      </c>
      <c r="V47" s="231">
        <f t="shared" si="8"/>
        <v>0</v>
      </c>
      <c r="W47" s="231">
        <f t="shared" si="9"/>
        <v>0</v>
      </c>
      <c r="X47" s="231">
        <f t="shared" si="10"/>
        <v>0</v>
      </c>
      <c r="Y47" s="90"/>
    </row>
    <row r="48" spans="2:25" s="72" customFormat="1" ht="15.75" customHeight="1">
      <c r="B48" s="204"/>
      <c r="C48" s="195"/>
      <c r="D48" s="180"/>
      <c r="E48" s="181"/>
      <c r="F48" s="182"/>
      <c r="G48" s="182"/>
      <c r="H48" s="182"/>
      <c r="I48" s="182"/>
      <c r="J48" s="223"/>
      <c r="K48" s="183"/>
      <c r="L48" s="183"/>
      <c r="M48" s="184"/>
      <c r="N48" s="205"/>
      <c r="O48" s="234"/>
      <c r="P48" s="180"/>
      <c r="Q48" s="180"/>
      <c r="R48" s="180"/>
      <c r="S48" s="180"/>
      <c r="T48" s="180"/>
      <c r="U48" s="180"/>
      <c r="V48" s="180"/>
      <c r="W48" s="180"/>
      <c r="X48" s="180"/>
      <c r="Y48" s="90"/>
    </row>
    <row r="49" spans="2:25" s="48" customFormat="1" ht="15.75" customHeight="1">
      <c r="B49" s="202" t="s">
        <v>147</v>
      </c>
      <c r="C49" s="194" t="s">
        <v>148</v>
      </c>
      <c r="D49" s="89" t="s">
        <v>9</v>
      </c>
      <c r="E49" s="152">
        <f aca="true" t="shared" si="13" ref="E49:E90">IF(D49="JA",1,0)</f>
        <v>1</v>
      </c>
      <c r="F49" s="156">
        <f>VLOOKUP(J49,'Eingabe 2 - Eisarena'!$Z$7:$AD$15,2,FALSE)</f>
        <v>245</v>
      </c>
      <c r="G49" s="156">
        <f>VLOOKUP(J49,'Eingabe 2 - Eisarena'!$Z$7:$AD$15,3,FALSE)</f>
        <v>35</v>
      </c>
      <c r="H49" s="156">
        <f>VLOOKUP(J49,'Eingabe 2 - Eisarena'!$Z$7:$AD$15,4,FALSE)</f>
        <v>14</v>
      </c>
      <c r="I49" s="156">
        <f>VLOOKUP(J49,'Eingabe 2 - Eisarena'!$Z$7:$AD$15,5,FALSE)</f>
        <v>1</v>
      </c>
      <c r="J49" s="171">
        <v>6</v>
      </c>
      <c r="K49" s="97" t="str">
        <f>IF(J49&gt;=1,VLOOKUP(J49,Tabelle1!A$1:B$13,2),"keine Zuweisung")</f>
        <v>Duschen, WC´s (Personal)</v>
      </c>
      <c r="L49" s="6"/>
      <c r="M49" s="187">
        <v>3.06</v>
      </c>
      <c r="N49" s="203" t="s">
        <v>228</v>
      </c>
      <c r="O49" s="49"/>
      <c r="P49" s="231">
        <f t="shared" si="2"/>
        <v>0</v>
      </c>
      <c r="Q49" s="231">
        <f t="shared" si="3"/>
        <v>0</v>
      </c>
      <c r="R49" s="231">
        <f t="shared" si="4"/>
        <v>0</v>
      </c>
      <c r="S49" s="231">
        <f t="shared" si="5"/>
        <v>0</v>
      </c>
      <c r="T49" s="231">
        <f t="shared" si="6"/>
        <v>0</v>
      </c>
      <c r="U49" s="231">
        <f t="shared" si="7"/>
        <v>3.06</v>
      </c>
      <c r="V49" s="231">
        <f t="shared" si="8"/>
        <v>0</v>
      </c>
      <c r="W49" s="231">
        <f t="shared" si="9"/>
        <v>0</v>
      </c>
      <c r="X49" s="231">
        <f t="shared" si="10"/>
        <v>0</v>
      </c>
      <c r="Y49" s="49"/>
    </row>
    <row r="50" spans="2:25" s="72" customFormat="1" ht="15.75" customHeight="1">
      <c r="B50" s="202" t="s">
        <v>149</v>
      </c>
      <c r="C50" s="194" t="s">
        <v>150</v>
      </c>
      <c r="D50" s="89" t="s">
        <v>9</v>
      </c>
      <c r="E50" s="152">
        <f t="shared" si="13"/>
        <v>1</v>
      </c>
      <c r="F50" s="156">
        <f>VLOOKUP(J50,'Eingabe 2 - Eisarena'!$Z$7:$AD$15,2,FALSE)</f>
        <v>245</v>
      </c>
      <c r="G50" s="156">
        <f>VLOOKUP(J50,'Eingabe 2 - Eisarena'!$Z$7:$AD$15,3,FALSE)</f>
        <v>35</v>
      </c>
      <c r="H50" s="156">
        <f>VLOOKUP(J50,'Eingabe 2 - Eisarena'!$Z$7:$AD$15,4,FALSE)</f>
        <v>14</v>
      </c>
      <c r="I50" s="156">
        <f>VLOOKUP(J50,'Eingabe 2 - Eisarena'!$Z$7:$AD$15,5,FALSE)</f>
        <v>1</v>
      </c>
      <c r="J50" s="171">
        <v>6</v>
      </c>
      <c r="K50" s="97" t="str">
        <f>IF(J50&gt;=1,VLOOKUP(J50,Tabelle1!A$1:B$13,2),"keine Zuweisung")</f>
        <v>Duschen, WC´s (Personal)</v>
      </c>
      <c r="L50" s="6"/>
      <c r="M50" s="187">
        <v>1.69</v>
      </c>
      <c r="N50" s="203" t="s">
        <v>227</v>
      </c>
      <c r="O50" s="90"/>
      <c r="P50" s="231">
        <f t="shared" si="2"/>
        <v>0</v>
      </c>
      <c r="Q50" s="231">
        <f t="shared" si="3"/>
        <v>0</v>
      </c>
      <c r="R50" s="231">
        <f t="shared" si="4"/>
        <v>0</v>
      </c>
      <c r="S50" s="231">
        <f t="shared" si="5"/>
        <v>0</v>
      </c>
      <c r="T50" s="231">
        <f t="shared" si="6"/>
        <v>0</v>
      </c>
      <c r="U50" s="231">
        <f t="shared" si="7"/>
        <v>1.69</v>
      </c>
      <c r="V50" s="231">
        <f t="shared" si="8"/>
        <v>0</v>
      </c>
      <c r="W50" s="231">
        <f t="shared" si="9"/>
        <v>0</v>
      </c>
      <c r="X50" s="231">
        <f t="shared" si="10"/>
        <v>0</v>
      </c>
      <c r="Y50" s="90"/>
    </row>
    <row r="51" spans="2:25" s="72" customFormat="1" ht="15.75" customHeight="1">
      <c r="B51" s="202" t="s">
        <v>151</v>
      </c>
      <c r="C51" s="194" t="s">
        <v>152</v>
      </c>
      <c r="D51" s="89" t="s">
        <v>9</v>
      </c>
      <c r="E51" s="152">
        <f t="shared" si="13"/>
        <v>1</v>
      </c>
      <c r="F51" s="156">
        <f>VLOOKUP(J51,'Eingabe 2 - Eisarena'!$Z$7:$AD$15,2,FALSE)</f>
        <v>245</v>
      </c>
      <c r="G51" s="156">
        <f>VLOOKUP(J51,'Eingabe 2 - Eisarena'!$Z$7:$AD$15,3,FALSE)</f>
        <v>35</v>
      </c>
      <c r="H51" s="156">
        <f>VLOOKUP(J51,'Eingabe 2 - Eisarena'!$Z$7:$AD$15,4,FALSE)</f>
        <v>14</v>
      </c>
      <c r="I51" s="156">
        <f>VLOOKUP(J51,'Eingabe 2 - Eisarena'!$Z$7:$AD$15,5,FALSE)</f>
        <v>1</v>
      </c>
      <c r="J51" s="171">
        <v>6</v>
      </c>
      <c r="K51" s="97" t="str">
        <f>IF(J51&gt;=1,VLOOKUP(J51,Tabelle1!A$1:B$13,2),"keine Zuweisung")</f>
        <v>Duschen, WC´s (Personal)</v>
      </c>
      <c r="L51" s="6"/>
      <c r="M51" s="187">
        <v>1.52</v>
      </c>
      <c r="N51" s="203" t="s">
        <v>227</v>
      </c>
      <c r="O51" s="90"/>
      <c r="P51" s="231">
        <f t="shared" si="2"/>
        <v>0</v>
      </c>
      <c r="Q51" s="231">
        <f t="shared" si="3"/>
        <v>0</v>
      </c>
      <c r="R51" s="231">
        <f t="shared" si="4"/>
        <v>0</v>
      </c>
      <c r="S51" s="231">
        <f t="shared" si="5"/>
        <v>0</v>
      </c>
      <c r="T51" s="231">
        <f t="shared" si="6"/>
        <v>0</v>
      </c>
      <c r="U51" s="231">
        <f t="shared" si="7"/>
        <v>1.52</v>
      </c>
      <c r="V51" s="231">
        <f t="shared" si="8"/>
        <v>0</v>
      </c>
      <c r="W51" s="231">
        <f t="shared" si="9"/>
        <v>0</v>
      </c>
      <c r="X51" s="231">
        <f t="shared" si="10"/>
        <v>0</v>
      </c>
      <c r="Y51" s="90"/>
    </row>
    <row r="52" spans="2:25" s="72" customFormat="1" ht="15.75" customHeight="1">
      <c r="B52" s="204"/>
      <c r="C52" s="195"/>
      <c r="D52" s="180"/>
      <c r="E52" s="181"/>
      <c r="F52" s="182"/>
      <c r="G52" s="182"/>
      <c r="H52" s="182"/>
      <c r="I52" s="182"/>
      <c r="J52" s="223"/>
      <c r="K52" s="183"/>
      <c r="L52" s="183"/>
      <c r="M52" s="184"/>
      <c r="N52" s="205"/>
      <c r="O52" s="234"/>
      <c r="P52" s="180"/>
      <c r="Q52" s="180"/>
      <c r="R52" s="180"/>
      <c r="S52" s="180"/>
      <c r="T52" s="180"/>
      <c r="U52" s="180"/>
      <c r="V52" s="180"/>
      <c r="W52" s="180"/>
      <c r="X52" s="180"/>
      <c r="Y52" s="90"/>
    </row>
    <row r="53" spans="2:25" s="72" customFormat="1" ht="15.75" customHeight="1">
      <c r="B53" s="206" t="s">
        <v>153</v>
      </c>
      <c r="C53" s="196" t="s">
        <v>70</v>
      </c>
      <c r="D53" s="89" t="s">
        <v>9</v>
      </c>
      <c r="E53" s="152">
        <f t="shared" si="13"/>
        <v>1</v>
      </c>
      <c r="F53" s="156">
        <f>VLOOKUP(J53,'Eingabe 2 - Eisarena'!$Z$7:$AD$15,2,FALSE)</f>
        <v>0</v>
      </c>
      <c r="G53" s="156">
        <f>VLOOKUP(J53,'Eingabe 2 - Eisarena'!$Z$7:$AD$15,3,FALSE)</f>
        <v>0</v>
      </c>
      <c r="H53" s="156">
        <f>VLOOKUP(J53,'Eingabe 2 - Eisarena'!$Z$7:$AD$15,4,FALSE)</f>
        <v>0</v>
      </c>
      <c r="I53" s="156">
        <f>VLOOKUP(J53,'Eingabe 2 - Eisarena'!$Z$7:$AD$15,5,FALSE)</f>
        <v>2</v>
      </c>
      <c r="J53" s="171">
        <v>7</v>
      </c>
      <c r="K53" s="97" t="str">
        <f>IF(J53&gt;=1,VLOOKUP(J53,Tabelle1!A$1:B$13,2),"keine Zuweisung")</f>
        <v>Spielfeld</v>
      </c>
      <c r="L53" s="6"/>
      <c r="M53" s="185">
        <v>1773.69</v>
      </c>
      <c r="N53" s="207" t="s">
        <v>229</v>
      </c>
      <c r="O53" s="90"/>
      <c r="P53" s="231">
        <f t="shared" si="2"/>
        <v>0</v>
      </c>
      <c r="Q53" s="231">
        <f t="shared" si="3"/>
        <v>0</v>
      </c>
      <c r="R53" s="231">
        <f t="shared" si="4"/>
        <v>0</v>
      </c>
      <c r="S53" s="231">
        <f t="shared" si="5"/>
        <v>0</v>
      </c>
      <c r="T53" s="231">
        <f t="shared" si="6"/>
        <v>0</v>
      </c>
      <c r="U53" s="231">
        <f t="shared" si="7"/>
        <v>0</v>
      </c>
      <c r="V53" s="231">
        <f t="shared" si="8"/>
        <v>1773.69</v>
      </c>
      <c r="W53" s="231">
        <f t="shared" si="9"/>
        <v>0</v>
      </c>
      <c r="X53" s="231">
        <f t="shared" si="10"/>
        <v>0</v>
      </c>
      <c r="Y53" s="90"/>
    </row>
    <row r="54" spans="2:25" s="72" customFormat="1" ht="15.75" customHeight="1">
      <c r="B54" s="204"/>
      <c r="C54" s="195"/>
      <c r="D54" s="180"/>
      <c r="E54" s="181"/>
      <c r="F54" s="182"/>
      <c r="G54" s="182"/>
      <c r="H54" s="182"/>
      <c r="I54" s="182"/>
      <c r="J54" s="223"/>
      <c r="K54" s="183"/>
      <c r="L54" s="183"/>
      <c r="M54" s="184"/>
      <c r="N54" s="208"/>
      <c r="O54" s="234"/>
      <c r="P54" s="180"/>
      <c r="Q54" s="180"/>
      <c r="R54" s="180"/>
      <c r="S54" s="180"/>
      <c r="T54" s="180"/>
      <c r="U54" s="180"/>
      <c r="V54" s="180"/>
      <c r="W54" s="180"/>
      <c r="X54" s="180"/>
      <c r="Y54" s="90"/>
    </row>
    <row r="55" spans="2:25" s="72" customFormat="1" ht="15.75" customHeight="1">
      <c r="B55" s="209" t="s">
        <v>154</v>
      </c>
      <c r="C55" s="197" t="s">
        <v>155</v>
      </c>
      <c r="D55" s="89" t="s">
        <v>9</v>
      </c>
      <c r="E55" s="152">
        <f t="shared" si="13"/>
        <v>1</v>
      </c>
      <c r="F55" s="156">
        <f>VLOOKUP(J55,'Eingabe 2 - Eisarena'!$Z$7:$AD$15,2,FALSE)</f>
        <v>0</v>
      </c>
      <c r="G55" s="156">
        <f>VLOOKUP(J55,'Eingabe 2 - Eisarena'!$Z$7:$AD$15,3,FALSE)</f>
        <v>0</v>
      </c>
      <c r="H55" s="156">
        <f>VLOOKUP(J55,'Eingabe 2 - Eisarena'!$Z$7:$AD$15,4,FALSE)</f>
        <v>0</v>
      </c>
      <c r="I55" s="156">
        <f>VLOOKUP(J55,'Eingabe 2 - Eisarena'!$Z$7:$AD$15,5,FALSE)</f>
        <v>1</v>
      </c>
      <c r="J55" s="171">
        <v>8</v>
      </c>
      <c r="K55" s="97" t="str">
        <f>IF(J55&gt;=1,VLOOKUP(J55,Tabelle1!A$1:B$13,2),"keine Zuweisung")</f>
        <v>Traditionsraum, Umgriff, Tribüne, Tische</v>
      </c>
      <c r="L55" s="6"/>
      <c r="M55" s="186">
        <v>334.8</v>
      </c>
      <c r="N55" s="210" t="s">
        <v>227</v>
      </c>
      <c r="O55" s="90"/>
      <c r="P55" s="231">
        <f t="shared" si="2"/>
        <v>0</v>
      </c>
      <c r="Q55" s="231">
        <f t="shared" si="3"/>
        <v>0</v>
      </c>
      <c r="R55" s="231">
        <f t="shared" si="4"/>
        <v>0</v>
      </c>
      <c r="S55" s="231">
        <f t="shared" si="5"/>
        <v>0</v>
      </c>
      <c r="T55" s="231">
        <f t="shared" si="6"/>
        <v>0</v>
      </c>
      <c r="U55" s="231">
        <f t="shared" si="7"/>
        <v>0</v>
      </c>
      <c r="V55" s="231">
        <f t="shared" si="8"/>
        <v>0</v>
      </c>
      <c r="W55" s="231">
        <f t="shared" si="9"/>
        <v>334.8</v>
      </c>
      <c r="X55" s="231">
        <f t="shared" si="10"/>
        <v>0</v>
      </c>
      <c r="Y55" s="90"/>
    </row>
    <row r="56" spans="2:25" s="72" customFormat="1" ht="15.75" customHeight="1">
      <c r="B56" s="202" t="s">
        <v>156</v>
      </c>
      <c r="C56" s="197" t="s">
        <v>157</v>
      </c>
      <c r="D56" s="89" t="s">
        <v>9</v>
      </c>
      <c r="E56" s="152">
        <f t="shared" si="13"/>
        <v>1</v>
      </c>
      <c r="F56" s="156">
        <f>VLOOKUP(J56,'Eingabe 2 - Eisarena'!$Z$7:$AD$15,2,FALSE)</f>
        <v>0</v>
      </c>
      <c r="G56" s="156">
        <f>VLOOKUP(J56,'Eingabe 2 - Eisarena'!$Z$7:$AD$15,3,FALSE)</f>
        <v>0</v>
      </c>
      <c r="H56" s="156">
        <f>VLOOKUP(J56,'Eingabe 2 - Eisarena'!$Z$7:$AD$15,4,FALSE)</f>
        <v>0</v>
      </c>
      <c r="I56" s="156">
        <f>VLOOKUP(J56,'Eingabe 2 - Eisarena'!$Z$7:$AD$15,5,FALSE)</f>
        <v>1</v>
      </c>
      <c r="J56" s="171">
        <v>8</v>
      </c>
      <c r="K56" s="97" t="str">
        <f>IF(J56&gt;=1,VLOOKUP(J56,Tabelle1!A$1:B$13,2),"keine Zuweisung")</f>
        <v>Traditionsraum, Umgriff, Tribüne, Tische</v>
      </c>
      <c r="L56" s="6"/>
      <c r="M56" s="186">
        <v>26.55</v>
      </c>
      <c r="N56" s="210" t="s">
        <v>227</v>
      </c>
      <c r="O56" s="90"/>
      <c r="P56" s="231">
        <f t="shared" si="2"/>
        <v>0</v>
      </c>
      <c r="Q56" s="231">
        <f t="shared" si="3"/>
        <v>0</v>
      </c>
      <c r="R56" s="231">
        <f t="shared" si="4"/>
        <v>0</v>
      </c>
      <c r="S56" s="231">
        <f t="shared" si="5"/>
        <v>0</v>
      </c>
      <c r="T56" s="231">
        <f t="shared" si="6"/>
        <v>0</v>
      </c>
      <c r="U56" s="231">
        <f t="shared" si="7"/>
        <v>0</v>
      </c>
      <c r="V56" s="231">
        <f t="shared" si="8"/>
        <v>0</v>
      </c>
      <c r="W56" s="231">
        <f t="shared" si="9"/>
        <v>26.55</v>
      </c>
      <c r="X56" s="231">
        <f t="shared" si="10"/>
        <v>0</v>
      </c>
      <c r="Y56" s="90"/>
    </row>
    <row r="57" spans="2:25" s="72" customFormat="1" ht="15.75" customHeight="1">
      <c r="B57" s="202" t="s">
        <v>158</v>
      </c>
      <c r="C57" s="197" t="s">
        <v>159</v>
      </c>
      <c r="D57" s="89" t="s">
        <v>9</v>
      </c>
      <c r="E57" s="152">
        <f t="shared" si="13"/>
        <v>1</v>
      </c>
      <c r="F57" s="156">
        <f>VLOOKUP(J57,'Eingabe 2 - Eisarena'!$Z$7:$AD$15,2,FALSE)</f>
        <v>0</v>
      </c>
      <c r="G57" s="156">
        <f>VLOOKUP(J57,'Eingabe 2 - Eisarena'!$Z$7:$AD$15,3,FALSE)</f>
        <v>0</v>
      </c>
      <c r="H57" s="156">
        <f>VLOOKUP(J57,'Eingabe 2 - Eisarena'!$Z$7:$AD$15,4,FALSE)</f>
        <v>0</v>
      </c>
      <c r="I57" s="156">
        <f>VLOOKUP(J57,'Eingabe 2 - Eisarena'!$Z$7:$AD$15,5,FALSE)</f>
        <v>1</v>
      </c>
      <c r="J57" s="171">
        <v>8</v>
      </c>
      <c r="K57" s="97" t="str">
        <f>IF(J57&gt;=1,VLOOKUP(J57,Tabelle1!A$1:B$13,2),"keine Zuweisung")</f>
        <v>Traditionsraum, Umgriff, Tribüne, Tische</v>
      </c>
      <c r="L57" s="6"/>
      <c r="M57" s="186">
        <v>26.56</v>
      </c>
      <c r="N57" s="210" t="s">
        <v>227</v>
      </c>
      <c r="O57" s="90"/>
      <c r="P57" s="231">
        <f t="shared" si="2"/>
        <v>0</v>
      </c>
      <c r="Q57" s="231">
        <f t="shared" si="3"/>
        <v>0</v>
      </c>
      <c r="R57" s="231">
        <f t="shared" si="4"/>
        <v>0</v>
      </c>
      <c r="S57" s="231">
        <f t="shared" si="5"/>
        <v>0</v>
      </c>
      <c r="T57" s="231">
        <f t="shared" si="6"/>
        <v>0</v>
      </c>
      <c r="U57" s="231">
        <f t="shared" si="7"/>
        <v>0</v>
      </c>
      <c r="V57" s="231">
        <f t="shared" si="8"/>
        <v>0</v>
      </c>
      <c r="W57" s="231">
        <f t="shared" si="9"/>
        <v>26.56</v>
      </c>
      <c r="X57" s="231">
        <f t="shared" si="10"/>
        <v>0</v>
      </c>
      <c r="Y57" s="90"/>
    </row>
    <row r="58" spans="2:25" s="72" customFormat="1" ht="15.75" customHeight="1">
      <c r="B58" s="202" t="s">
        <v>160</v>
      </c>
      <c r="C58" s="197" t="s">
        <v>161</v>
      </c>
      <c r="D58" s="89" t="s">
        <v>9</v>
      </c>
      <c r="E58" s="152">
        <f t="shared" si="13"/>
        <v>1</v>
      </c>
      <c r="F58" s="156">
        <f>VLOOKUP(J58,'Eingabe 2 - Eisarena'!$Z$7:$AD$15,2,FALSE)</f>
        <v>0</v>
      </c>
      <c r="G58" s="156">
        <f>VLOOKUP(J58,'Eingabe 2 - Eisarena'!$Z$7:$AD$15,3,FALSE)</f>
        <v>0</v>
      </c>
      <c r="H58" s="156">
        <f>VLOOKUP(J58,'Eingabe 2 - Eisarena'!$Z$7:$AD$15,4,FALSE)</f>
        <v>0</v>
      </c>
      <c r="I58" s="156">
        <f>VLOOKUP(J58,'Eingabe 2 - Eisarena'!$Z$7:$AD$15,5,FALSE)</f>
        <v>1</v>
      </c>
      <c r="J58" s="171">
        <v>8</v>
      </c>
      <c r="K58" s="97" t="str">
        <f>IF(J58&gt;=1,VLOOKUP(J58,Tabelle1!A$1:B$13,2),"keine Zuweisung")</f>
        <v>Traditionsraum, Umgriff, Tribüne, Tische</v>
      </c>
      <c r="L58" s="6"/>
      <c r="M58" s="186">
        <v>50.7</v>
      </c>
      <c r="N58" s="210" t="s">
        <v>227</v>
      </c>
      <c r="O58" s="90"/>
      <c r="P58" s="231">
        <f t="shared" si="2"/>
        <v>0</v>
      </c>
      <c r="Q58" s="231">
        <f t="shared" si="3"/>
        <v>0</v>
      </c>
      <c r="R58" s="231">
        <f t="shared" si="4"/>
        <v>0</v>
      </c>
      <c r="S58" s="231">
        <f t="shared" si="5"/>
        <v>0</v>
      </c>
      <c r="T58" s="231">
        <f t="shared" si="6"/>
        <v>0</v>
      </c>
      <c r="U58" s="231">
        <f t="shared" si="7"/>
        <v>0</v>
      </c>
      <c r="V58" s="231">
        <f t="shared" si="8"/>
        <v>0</v>
      </c>
      <c r="W58" s="231">
        <f t="shared" si="9"/>
        <v>50.7</v>
      </c>
      <c r="X58" s="231">
        <f t="shared" si="10"/>
        <v>0</v>
      </c>
      <c r="Y58" s="90"/>
    </row>
    <row r="59" spans="2:25" s="72" customFormat="1" ht="15.75" customHeight="1">
      <c r="B59" s="209" t="s">
        <v>162</v>
      </c>
      <c r="C59" s="197" t="s">
        <v>7</v>
      </c>
      <c r="D59" s="89" t="s">
        <v>9</v>
      </c>
      <c r="E59" s="152">
        <f t="shared" si="13"/>
        <v>1</v>
      </c>
      <c r="F59" s="156">
        <f>VLOOKUP(J59,'Eingabe 2 - Eisarena'!$Z$7:$AD$15,2,FALSE)</f>
        <v>0</v>
      </c>
      <c r="G59" s="156">
        <f>VLOOKUP(J59,'Eingabe 2 - Eisarena'!$Z$7:$AD$15,3,FALSE)</f>
        <v>0</v>
      </c>
      <c r="H59" s="156">
        <f>VLOOKUP(J59,'Eingabe 2 - Eisarena'!$Z$7:$AD$15,4,FALSE)</f>
        <v>0</v>
      </c>
      <c r="I59" s="156">
        <f>VLOOKUP(J59,'Eingabe 2 - Eisarena'!$Z$7:$AD$15,5,FALSE)</f>
        <v>1</v>
      </c>
      <c r="J59" s="171">
        <v>8</v>
      </c>
      <c r="K59" s="97" t="str">
        <f>IF(J59&gt;=1,VLOOKUP(J59,Tabelle1!A$1:B$13,2),"keine Zuweisung")</f>
        <v>Traditionsraum, Umgriff, Tribüne, Tische</v>
      </c>
      <c r="L59" s="99"/>
      <c r="M59" s="186">
        <v>57.42</v>
      </c>
      <c r="N59" s="210" t="s">
        <v>227</v>
      </c>
      <c r="O59" s="90"/>
      <c r="P59" s="231">
        <f t="shared" si="2"/>
        <v>0</v>
      </c>
      <c r="Q59" s="231">
        <f t="shared" si="3"/>
        <v>0</v>
      </c>
      <c r="R59" s="231">
        <f t="shared" si="4"/>
        <v>0</v>
      </c>
      <c r="S59" s="231">
        <f t="shared" si="5"/>
        <v>0</v>
      </c>
      <c r="T59" s="231">
        <f t="shared" si="6"/>
        <v>0</v>
      </c>
      <c r="U59" s="231">
        <f t="shared" si="7"/>
        <v>0</v>
      </c>
      <c r="V59" s="231">
        <f t="shared" si="8"/>
        <v>0</v>
      </c>
      <c r="W59" s="231">
        <f t="shared" si="9"/>
        <v>57.42</v>
      </c>
      <c r="X59" s="231">
        <f t="shared" si="10"/>
        <v>0</v>
      </c>
      <c r="Y59" s="90"/>
    </row>
    <row r="60" spans="2:25" s="48" customFormat="1" ht="15.75" customHeight="1">
      <c r="B60" s="211" t="s">
        <v>163</v>
      </c>
      <c r="C60" s="198" t="s">
        <v>164</v>
      </c>
      <c r="D60" s="89" t="s">
        <v>9</v>
      </c>
      <c r="E60" s="152">
        <f t="shared" si="13"/>
        <v>1</v>
      </c>
      <c r="F60" s="156">
        <f>VLOOKUP(J60,'Eingabe 2 - Eisarena'!$Z$7:$AD$15,2,FALSE)</f>
        <v>0</v>
      </c>
      <c r="G60" s="156">
        <f>VLOOKUP(J60,'Eingabe 2 - Eisarena'!$Z$7:$AD$15,3,FALSE)</f>
        <v>0</v>
      </c>
      <c r="H60" s="156">
        <f>VLOOKUP(J60,'Eingabe 2 - Eisarena'!$Z$7:$AD$15,4,FALSE)</f>
        <v>0</v>
      </c>
      <c r="I60" s="156">
        <f>VLOOKUP(J60,'Eingabe 2 - Eisarena'!$Z$7:$AD$15,5,FALSE)</f>
        <v>1</v>
      </c>
      <c r="J60" s="171">
        <v>8</v>
      </c>
      <c r="K60" s="97" t="str">
        <f>IF(J60&gt;=1,VLOOKUP(J60,Tabelle1!A$1:B$13,2),"keine Zuweisung")</f>
        <v>Traditionsraum, Umgriff, Tribüne, Tische</v>
      </c>
      <c r="L60" s="6"/>
      <c r="M60" s="187">
        <v>10.75</v>
      </c>
      <c r="N60" s="210" t="s">
        <v>227</v>
      </c>
      <c r="O60" s="49"/>
      <c r="P60" s="231">
        <f t="shared" si="2"/>
        <v>0</v>
      </c>
      <c r="Q60" s="231">
        <f t="shared" si="3"/>
        <v>0</v>
      </c>
      <c r="R60" s="231">
        <f t="shared" si="4"/>
        <v>0</v>
      </c>
      <c r="S60" s="231">
        <f t="shared" si="5"/>
        <v>0</v>
      </c>
      <c r="T60" s="231">
        <f t="shared" si="6"/>
        <v>0</v>
      </c>
      <c r="U60" s="231">
        <f t="shared" si="7"/>
        <v>0</v>
      </c>
      <c r="V60" s="231">
        <f t="shared" si="8"/>
        <v>0</v>
      </c>
      <c r="W60" s="231">
        <f t="shared" si="9"/>
        <v>10.75</v>
      </c>
      <c r="X60" s="231">
        <f t="shared" si="10"/>
        <v>0</v>
      </c>
      <c r="Y60" s="49"/>
    </row>
    <row r="61" spans="2:25" s="72" customFormat="1" ht="15.75" customHeight="1">
      <c r="B61" s="211" t="s">
        <v>165</v>
      </c>
      <c r="C61" s="198" t="s">
        <v>166</v>
      </c>
      <c r="D61" s="89" t="s">
        <v>9</v>
      </c>
      <c r="E61" s="152">
        <f t="shared" si="13"/>
        <v>1</v>
      </c>
      <c r="F61" s="156">
        <f>VLOOKUP(J61,'Eingabe 2 - Eisarena'!$Z$7:$AD$15,2,FALSE)</f>
        <v>0</v>
      </c>
      <c r="G61" s="156">
        <f>VLOOKUP(J61,'Eingabe 2 - Eisarena'!$Z$7:$AD$15,3,FALSE)</f>
        <v>0</v>
      </c>
      <c r="H61" s="156">
        <f>VLOOKUP(J61,'Eingabe 2 - Eisarena'!$Z$7:$AD$15,4,FALSE)</f>
        <v>0</v>
      </c>
      <c r="I61" s="156">
        <f>VLOOKUP(J61,'Eingabe 2 - Eisarena'!$Z$7:$AD$15,5,FALSE)</f>
        <v>1</v>
      </c>
      <c r="J61" s="171">
        <v>8</v>
      </c>
      <c r="K61" s="97" t="str">
        <f>IF(J61&gt;=1,VLOOKUP(J61,Tabelle1!A$1:B$13,2),"keine Zuweisung")</f>
        <v>Traditionsraum, Umgriff, Tribüne, Tische</v>
      </c>
      <c r="L61" s="6"/>
      <c r="M61" s="187">
        <v>8.16</v>
      </c>
      <c r="N61" s="210" t="s">
        <v>227</v>
      </c>
      <c r="O61" s="90"/>
      <c r="P61" s="231">
        <f t="shared" si="2"/>
        <v>0</v>
      </c>
      <c r="Q61" s="231">
        <f t="shared" si="3"/>
        <v>0</v>
      </c>
      <c r="R61" s="231">
        <f t="shared" si="4"/>
        <v>0</v>
      </c>
      <c r="S61" s="231">
        <f t="shared" si="5"/>
        <v>0</v>
      </c>
      <c r="T61" s="231">
        <f t="shared" si="6"/>
        <v>0</v>
      </c>
      <c r="U61" s="231">
        <f t="shared" si="7"/>
        <v>0</v>
      </c>
      <c r="V61" s="231">
        <f t="shared" si="8"/>
        <v>0</v>
      </c>
      <c r="W61" s="231">
        <f t="shared" si="9"/>
        <v>8.16</v>
      </c>
      <c r="X61" s="231">
        <f t="shared" si="10"/>
        <v>0</v>
      </c>
      <c r="Y61" s="90"/>
    </row>
    <row r="62" spans="2:25" s="72" customFormat="1" ht="15.75" customHeight="1">
      <c r="B62" s="211" t="s">
        <v>167</v>
      </c>
      <c r="C62" s="197" t="s">
        <v>168</v>
      </c>
      <c r="D62" s="89" t="s">
        <v>9</v>
      </c>
      <c r="E62" s="152">
        <f t="shared" si="13"/>
        <v>1</v>
      </c>
      <c r="F62" s="156">
        <f>VLOOKUP(J62,'Eingabe 2 - Eisarena'!$Z$7:$AD$15,2,FALSE)</f>
        <v>0</v>
      </c>
      <c r="G62" s="156">
        <f>VLOOKUP(J62,'Eingabe 2 - Eisarena'!$Z$7:$AD$15,3,FALSE)</f>
        <v>0</v>
      </c>
      <c r="H62" s="156">
        <f>VLOOKUP(J62,'Eingabe 2 - Eisarena'!$Z$7:$AD$15,4,FALSE)</f>
        <v>0</v>
      </c>
      <c r="I62" s="156">
        <f>VLOOKUP(J62,'Eingabe 2 - Eisarena'!$Z$7:$AD$15,5,FALSE)</f>
        <v>1</v>
      </c>
      <c r="J62" s="171">
        <v>8</v>
      </c>
      <c r="K62" s="97" t="str">
        <f>IF(J62&gt;=1,VLOOKUP(J62,Tabelle1!A$1:B$13,2),"keine Zuweisung")</f>
        <v>Traditionsraum, Umgriff, Tribüne, Tische</v>
      </c>
      <c r="L62" s="6"/>
      <c r="M62" s="187">
        <v>24.28</v>
      </c>
      <c r="N62" s="210" t="s">
        <v>227</v>
      </c>
      <c r="O62" s="90"/>
      <c r="P62" s="231">
        <f t="shared" si="2"/>
        <v>0</v>
      </c>
      <c r="Q62" s="231">
        <f t="shared" si="3"/>
        <v>0</v>
      </c>
      <c r="R62" s="231">
        <f t="shared" si="4"/>
        <v>0</v>
      </c>
      <c r="S62" s="231">
        <f t="shared" si="5"/>
        <v>0</v>
      </c>
      <c r="T62" s="231">
        <f t="shared" si="6"/>
        <v>0</v>
      </c>
      <c r="U62" s="231">
        <f t="shared" si="7"/>
        <v>0</v>
      </c>
      <c r="V62" s="231">
        <f t="shared" si="8"/>
        <v>0</v>
      </c>
      <c r="W62" s="231">
        <f t="shared" si="9"/>
        <v>24.28</v>
      </c>
      <c r="X62" s="231">
        <f t="shared" si="10"/>
        <v>0</v>
      </c>
      <c r="Y62" s="90"/>
    </row>
    <row r="63" spans="2:25" s="72" customFormat="1" ht="15.75" customHeight="1">
      <c r="B63" s="211" t="s">
        <v>169</v>
      </c>
      <c r="C63" s="197" t="s">
        <v>170</v>
      </c>
      <c r="D63" s="89" t="s">
        <v>9</v>
      </c>
      <c r="E63" s="152">
        <f t="shared" si="13"/>
        <v>1</v>
      </c>
      <c r="F63" s="156">
        <f>VLOOKUP(J63,'Eingabe 2 - Eisarena'!$Z$7:$AD$15,2,FALSE)</f>
        <v>0</v>
      </c>
      <c r="G63" s="156">
        <f>VLOOKUP(J63,'Eingabe 2 - Eisarena'!$Z$7:$AD$15,3,FALSE)</f>
        <v>0</v>
      </c>
      <c r="H63" s="156">
        <f>VLOOKUP(J63,'Eingabe 2 - Eisarena'!$Z$7:$AD$15,4,FALSE)</f>
        <v>0</v>
      </c>
      <c r="I63" s="156">
        <f>VLOOKUP(J63,'Eingabe 2 - Eisarena'!$Z$7:$AD$15,5,FALSE)</f>
        <v>1</v>
      </c>
      <c r="J63" s="171">
        <v>8</v>
      </c>
      <c r="K63" s="97" t="str">
        <f>IF(J63&gt;=1,VLOOKUP(J63,Tabelle1!A$1:B$13,2),"keine Zuweisung")</f>
        <v>Traditionsraum, Umgriff, Tribüne, Tische</v>
      </c>
      <c r="L63" s="6"/>
      <c r="M63" s="187">
        <v>19.68</v>
      </c>
      <c r="N63" s="210" t="s">
        <v>227</v>
      </c>
      <c r="O63" s="90"/>
      <c r="P63" s="231">
        <f t="shared" si="2"/>
        <v>0</v>
      </c>
      <c r="Q63" s="231">
        <f t="shared" si="3"/>
        <v>0</v>
      </c>
      <c r="R63" s="231">
        <f t="shared" si="4"/>
        <v>0</v>
      </c>
      <c r="S63" s="231">
        <f t="shared" si="5"/>
        <v>0</v>
      </c>
      <c r="T63" s="231">
        <f t="shared" si="6"/>
        <v>0</v>
      </c>
      <c r="U63" s="231">
        <f t="shared" si="7"/>
        <v>0</v>
      </c>
      <c r="V63" s="231">
        <f t="shared" si="8"/>
        <v>0</v>
      </c>
      <c r="W63" s="231">
        <f t="shared" si="9"/>
        <v>19.68</v>
      </c>
      <c r="X63" s="231">
        <f t="shared" si="10"/>
        <v>0</v>
      </c>
      <c r="Y63" s="90"/>
    </row>
    <row r="64" spans="2:25" s="72" customFormat="1" ht="15.75" customHeight="1">
      <c r="B64" s="211" t="s">
        <v>171</v>
      </c>
      <c r="C64" s="197" t="s">
        <v>172</v>
      </c>
      <c r="D64" s="89" t="s">
        <v>9</v>
      </c>
      <c r="E64" s="152">
        <f t="shared" si="13"/>
        <v>1</v>
      </c>
      <c r="F64" s="156">
        <f>VLOOKUP(J64,'Eingabe 2 - Eisarena'!$Z$7:$AD$15,2,FALSE)</f>
        <v>0</v>
      </c>
      <c r="G64" s="156">
        <f>VLOOKUP(J64,'Eingabe 2 - Eisarena'!$Z$7:$AD$15,3,FALSE)</f>
        <v>0</v>
      </c>
      <c r="H64" s="156">
        <f>VLOOKUP(J64,'Eingabe 2 - Eisarena'!$Z$7:$AD$15,4,FALSE)</f>
        <v>0</v>
      </c>
      <c r="I64" s="156">
        <f>VLOOKUP(J64,'Eingabe 2 - Eisarena'!$Z$7:$AD$15,5,FALSE)</f>
        <v>1</v>
      </c>
      <c r="J64" s="171">
        <v>8</v>
      </c>
      <c r="K64" s="97" t="str">
        <f>IF(J64&gt;=1,VLOOKUP(J64,Tabelle1!A$1:B$13,2),"keine Zuweisung")</f>
        <v>Traditionsraum, Umgriff, Tribüne, Tische</v>
      </c>
      <c r="L64" s="6"/>
      <c r="M64" s="187">
        <v>24.28</v>
      </c>
      <c r="N64" s="210" t="s">
        <v>227</v>
      </c>
      <c r="O64" s="90"/>
      <c r="P64" s="231">
        <f t="shared" si="2"/>
        <v>0</v>
      </c>
      <c r="Q64" s="231">
        <f t="shared" si="3"/>
        <v>0</v>
      </c>
      <c r="R64" s="231">
        <f t="shared" si="4"/>
        <v>0</v>
      </c>
      <c r="S64" s="231">
        <f t="shared" si="5"/>
        <v>0</v>
      </c>
      <c r="T64" s="231">
        <f t="shared" si="6"/>
        <v>0</v>
      </c>
      <c r="U64" s="231">
        <f t="shared" si="7"/>
        <v>0</v>
      </c>
      <c r="V64" s="231">
        <f t="shared" si="8"/>
        <v>0</v>
      </c>
      <c r="W64" s="231">
        <f t="shared" si="9"/>
        <v>24.28</v>
      </c>
      <c r="X64" s="231">
        <f t="shared" si="10"/>
        <v>0</v>
      </c>
      <c r="Y64" s="90"/>
    </row>
    <row r="65" spans="2:25" s="72" customFormat="1" ht="15.75" customHeight="1">
      <c r="B65" s="211" t="s">
        <v>173</v>
      </c>
      <c r="C65" s="197" t="s">
        <v>174</v>
      </c>
      <c r="D65" s="89" t="s">
        <v>9</v>
      </c>
      <c r="E65" s="152">
        <f t="shared" si="13"/>
        <v>1</v>
      </c>
      <c r="F65" s="156">
        <f>VLOOKUP(J65,'Eingabe 2 - Eisarena'!$Z$7:$AD$15,2,FALSE)</f>
        <v>0</v>
      </c>
      <c r="G65" s="156">
        <f>VLOOKUP(J65,'Eingabe 2 - Eisarena'!$Z$7:$AD$15,3,FALSE)</f>
        <v>0</v>
      </c>
      <c r="H65" s="156">
        <f>VLOOKUP(J65,'Eingabe 2 - Eisarena'!$Z$7:$AD$15,4,FALSE)</f>
        <v>0</v>
      </c>
      <c r="I65" s="156">
        <f>VLOOKUP(J65,'Eingabe 2 - Eisarena'!$Z$7:$AD$15,5,FALSE)</f>
        <v>1</v>
      </c>
      <c r="J65" s="171">
        <v>8</v>
      </c>
      <c r="K65" s="97" t="str">
        <f>IF(J65&gt;=1,VLOOKUP(J65,Tabelle1!A$1:B$13,2),"keine Zuweisung")</f>
        <v>Traditionsraum, Umgriff, Tribüne, Tische</v>
      </c>
      <c r="L65" s="6"/>
      <c r="M65" s="187">
        <v>21.47</v>
      </c>
      <c r="N65" s="210" t="s">
        <v>227</v>
      </c>
      <c r="O65" s="90"/>
      <c r="P65" s="231">
        <f t="shared" si="2"/>
        <v>0</v>
      </c>
      <c r="Q65" s="231">
        <f t="shared" si="3"/>
        <v>0</v>
      </c>
      <c r="R65" s="231">
        <f t="shared" si="4"/>
        <v>0</v>
      </c>
      <c r="S65" s="231">
        <f t="shared" si="5"/>
        <v>0</v>
      </c>
      <c r="T65" s="231">
        <f t="shared" si="6"/>
        <v>0</v>
      </c>
      <c r="U65" s="231">
        <f t="shared" si="7"/>
        <v>0</v>
      </c>
      <c r="V65" s="231">
        <f t="shared" si="8"/>
        <v>0</v>
      </c>
      <c r="W65" s="231">
        <f t="shared" si="9"/>
        <v>21.47</v>
      </c>
      <c r="X65" s="231">
        <f t="shared" si="10"/>
        <v>0</v>
      </c>
      <c r="Y65" s="90"/>
    </row>
    <row r="66" spans="2:25" s="72" customFormat="1" ht="15.75" customHeight="1">
      <c r="B66" s="209" t="s">
        <v>175</v>
      </c>
      <c r="C66" s="197" t="s">
        <v>176</v>
      </c>
      <c r="D66" s="89" t="s">
        <v>9</v>
      </c>
      <c r="E66" s="152">
        <f t="shared" si="13"/>
        <v>1</v>
      </c>
      <c r="F66" s="156">
        <f>VLOOKUP(J66,'Eingabe 2 - Eisarena'!$Z$7:$AD$15,2,FALSE)</f>
        <v>0</v>
      </c>
      <c r="G66" s="156">
        <f>VLOOKUP(J66,'Eingabe 2 - Eisarena'!$Z$7:$AD$15,3,FALSE)</f>
        <v>0</v>
      </c>
      <c r="H66" s="156">
        <f>VLOOKUP(J66,'Eingabe 2 - Eisarena'!$Z$7:$AD$15,4,FALSE)</f>
        <v>0</v>
      </c>
      <c r="I66" s="156">
        <f>VLOOKUP(J66,'Eingabe 2 - Eisarena'!$Z$7:$AD$15,5,FALSE)</f>
        <v>1</v>
      </c>
      <c r="J66" s="171">
        <v>8</v>
      </c>
      <c r="K66" s="97" t="str">
        <f>IF(J66&gt;=1,VLOOKUP(J66,Tabelle1!A$1:B$13,2),"keine Zuweisung")</f>
        <v>Traditionsraum, Umgriff, Tribüne, Tische</v>
      </c>
      <c r="L66" s="6"/>
      <c r="M66" s="186">
        <v>166.24</v>
      </c>
      <c r="N66" s="210" t="s">
        <v>227</v>
      </c>
      <c r="O66" s="90"/>
      <c r="P66" s="231">
        <f t="shared" si="2"/>
        <v>0</v>
      </c>
      <c r="Q66" s="231">
        <f t="shared" si="3"/>
        <v>0</v>
      </c>
      <c r="R66" s="231">
        <f t="shared" si="4"/>
        <v>0</v>
      </c>
      <c r="S66" s="231">
        <f t="shared" si="5"/>
        <v>0</v>
      </c>
      <c r="T66" s="231">
        <f t="shared" si="6"/>
        <v>0</v>
      </c>
      <c r="U66" s="231">
        <f t="shared" si="7"/>
        <v>0</v>
      </c>
      <c r="V66" s="231">
        <f t="shared" si="8"/>
        <v>0</v>
      </c>
      <c r="W66" s="231">
        <f t="shared" si="9"/>
        <v>166.24</v>
      </c>
      <c r="X66" s="231">
        <f t="shared" si="10"/>
        <v>0</v>
      </c>
      <c r="Y66" s="90"/>
    </row>
    <row r="67" spans="2:25" s="72" customFormat="1" ht="15.75" customHeight="1">
      <c r="B67" s="209" t="s">
        <v>177</v>
      </c>
      <c r="C67" s="197" t="s">
        <v>178</v>
      </c>
      <c r="D67" s="89" t="s">
        <v>9</v>
      </c>
      <c r="E67" s="152">
        <f t="shared" si="13"/>
        <v>1</v>
      </c>
      <c r="F67" s="156">
        <f>VLOOKUP(J67,'Eingabe 2 - Eisarena'!$Z$7:$AD$15,2,FALSE)</f>
        <v>0</v>
      </c>
      <c r="G67" s="156">
        <f>VLOOKUP(J67,'Eingabe 2 - Eisarena'!$Z$7:$AD$15,3,FALSE)</f>
        <v>0</v>
      </c>
      <c r="H67" s="156">
        <f>VLOOKUP(J67,'Eingabe 2 - Eisarena'!$Z$7:$AD$15,4,FALSE)</f>
        <v>0</v>
      </c>
      <c r="I67" s="156">
        <f>VLOOKUP(J67,'Eingabe 2 - Eisarena'!$Z$7:$AD$15,5,FALSE)</f>
        <v>1</v>
      </c>
      <c r="J67" s="171">
        <v>8</v>
      </c>
      <c r="K67" s="97" t="str">
        <f>IF(J67&gt;=1,VLOOKUP(J67,Tabelle1!A$1:B$13,2),"keine Zuweisung")</f>
        <v>Traditionsraum, Umgriff, Tribüne, Tische</v>
      </c>
      <c r="L67" s="6"/>
      <c r="M67" s="186">
        <v>148.21</v>
      </c>
      <c r="N67" s="210" t="s">
        <v>227</v>
      </c>
      <c r="O67" s="90"/>
      <c r="P67" s="231">
        <f t="shared" si="2"/>
        <v>0</v>
      </c>
      <c r="Q67" s="231">
        <f t="shared" si="3"/>
        <v>0</v>
      </c>
      <c r="R67" s="231">
        <f t="shared" si="4"/>
        <v>0</v>
      </c>
      <c r="S67" s="231">
        <f t="shared" si="5"/>
        <v>0</v>
      </c>
      <c r="T67" s="231">
        <f t="shared" si="6"/>
        <v>0</v>
      </c>
      <c r="U67" s="231">
        <f t="shared" si="7"/>
        <v>0</v>
      </c>
      <c r="V67" s="231">
        <f t="shared" si="8"/>
        <v>0</v>
      </c>
      <c r="W67" s="231">
        <f t="shared" si="9"/>
        <v>148.21</v>
      </c>
      <c r="X67" s="231">
        <f t="shared" si="10"/>
        <v>0</v>
      </c>
      <c r="Y67" s="90"/>
    </row>
    <row r="68" spans="2:25" s="72" customFormat="1" ht="15.75" customHeight="1">
      <c r="B68" s="209" t="s">
        <v>153</v>
      </c>
      <c r="C68" s="197" t="s">
        <v>179</v>
      </c>
      <c r="D68" s="89" t="s">
        <v>9</v>
      </c>
      <c r="E68" s="152">
        <f t="shared" si="13"/>
        <v>1</v>
      </c>
      <c r="F68" s="156">
        <f>VLOOKUP(J68,'Eingabe 2 - Eisarena'!$Z$7:$AD$15,2,FALSE)</f>
        <v>0</v>
      </c>
      <c r="G68" s="156">
        <f>VLOOKUP(J68,'Eingabe 2 - Eisarena'!$Z$7:$AD$15,3,FALSE)</f>
        <v>0</v>
      </c>
      <c r="H68" s="156">
        <f>VLOOKUP(J68,'Eingabe 2 - Eisarena'!$Z$7:$AD$15,4,FALSE)</f>
        <v>0</v>
      </c>
      <c r="I68" s="156">
        <f>VLOOKUP(J68,'Eingabe 2 - Eisarena'!$Z$7:$AD$15,5,FALSE)</f>
        <v>1</v>
      </c>
      <c r="J68" s="171">
        <v>8</v>
      </c>
      <c r="K68" s="97" t="str">
        <f>IF(J68&gt;=1,VLOOKUP(J68,Tabelle1!A$1:B$13,2),"keine Zuweisung")</f>
        <v>Traditionsraum, Umgriff, Tribüne, Tische</v>
      </c>
      <c r="L68" s="6"/>
      <c r="M68" s="186"/>
      <c r="N68" s="210"/>
      <c r="O68" s="90"/>
      <c r="P68" s="231">
        <f t="shared" si="2"/>
        <v>0</v>
      </c>
      <c r="Q68" s="231">
        <f t="shared" si="3"/>
        <v>0</v>
      </c>
      <c r="R68" s="231">
        <f t="shared" si="4"/>
        <v>0</v>
      </c>
      <c r="S68" s="231">
        <f t="shared" si="5"/>
        <v>0</v>
      </c>
      <c r="T68" s="231">
        <f t="shared" si="6"/>
        <v>0</v>
      </c>
      <c r="U68" s="231">
        <f t="shared" si="7"/>
        <v>0</v>
      </c>
      <c r="V68" s="231">
        <f t="shared" si="8"/>
        <v>0</v>
      </c>
      <c r="W68" s="231">
        <f t="shared" si="9"/>
        <v>0</v>
      </c>
      <c r="X68" s="231">
        <f t="shared" si="10"/>
        <v>0</v>
      </c>
      <c r="Y68" s="90"/>
    </row>
    <row r="69" spans="2:25" s="72" customFormat="1" ht="15.75" customHeight="1">
      <c r="B69" s="209" t="s">
        <v>153</v>
      </c>
      <c r="C69" s="197" t="s">
        <v>180</v>
      </c>
      <c r="D69" s="89" t="s">
        <v>9</v>
      </c>
      <c r="E69" s="152">
        <f t="shared" si="13"/>
        <v>1</v>
      </c>
      <c r="F69" s="156">
        <f>VLOOKUP(J69,'Eingabe 2 - Eisarena'!$Z$7:$AD$15,2,FALSE)</f>
        <v>0</v>
      </c>
      <c r="G69" s="156">
        <f>VLOOKUP(J69,'Eingabe 2 - Eisarena'!$Z$7:$AD$15,3,FALSE)</f>
        <v>0</v>
      </c>
      <c r="H69" s="156">
        <f>VLOOKUP(J69,'Eingabe 2 - Eisarena'!$Z$7:$AD$15,4,FALSE)</f>
        <v>0</v>
      </c>
      <c r="I69" s="156">
        <f>VLOOKUP(J69,'Eingabe 2 - Eisarena'!$Z$7:$AD$15,5,FALSE)</f>
        <v>1</v>
      </c>
      <c r="J69" s="171">
        <v>8</v>
      </c>
      <c r="K69" s="97" t="str">
        <f>IF(J69&gt;=1,VLOOKUP(J69,Tabelle1!A$1:B$13,2),"keine Zuweisung")</f>
        <v>Traditionsraum, Umgriff, Tribüne, Tische</v>
      </c>
      <c r="L69" s="6"/>
      <c r="M69" s="186"/>
      <c r="N69" s="210"/>
      <c r="O69" s="90"/>
      <c r="P69" s="231">
        <f t="shared" si="2"/>
        <v>0</v>
      </c>
      <c r="Q69" s="231">
        <f t="shared" si="3"/>
        <v>0</v>
      </c>
      <c r="R69" s="231">
        <f t="shared" si="4"/>
        <v>0</v>
      </c>
      <c r="S69" s="231">
        <f t="shared" si="5"/>
        <v>0</v>
      </c>
      <c r="T69" s="231">
        <f t="shared" si="6"/>
        <v>0</v>
      </c>
      <c r="U69" s="231">
        <f t="shared" si="7"/>
        <v>0</v>
      </c>
      <c r="V69" s="231">
        <f t="shared" si="8"/>
        <v>0</v>
      </c>
      <c r="W69" s="231">
        <f t="shared" si="9"/>
        <v>0</v>
      </c>
      <c r="X69" s="231">
        <f t="shared" si="10"/>
        <v>0</v>
      </c>
      <c r="Y69" s="90"/>
    </row>
    <row r="70" spans="2:25" s="74" customFormat="1" ht="31.5" customHeight="1">
      <c r="B70" s="209" t="s">
        <v>181</v>
      </c>
      <c r="C70" s="197" t="s">
        <v>182</v>
      </c>
      <c r="D70" s="188" t="s">
        <v>9</v>
      </c>
      <c r="E70" s="189">
        <f t="shared" si="13"/>
        <v>1</v>
      </c>
      <c r="F70" s="190">
        <f>VLOOKUP(J70,'Eingabe 2 - Eisarena'!$Z$7:$AD$15,2,FALSE)</f>
        <v>0</v>
      </c>
      <c r="G70" s="190">
        <f>VLOOKUP(J70,'Eingabe 2 - Eisarena'!$Z$7:$AD$15,3,FALSE)</f>
        <v>0</v>
      </c>
      <c r="H70" s="190">
        <f>VLOOKUP(J70,'Eingabe 2 - Eisarena'!$Z$7:$AD$15,4,FALSE)</f>
        <v>0</v>
      </c>
      <c r="I70" s="190">
        <f>VLOOKUP(J70,'Eingabe 2 - Eisarena'!$Z$7:$AD$15,5,FALSE)</f>
        <v>1</v>
      </c>
      <c r="J70" s="191">
        <v>8</v>
      </c>
      <c r="K70" s="193" t="str">
        <f>IF(J70&gt;=1,VLOOKUP(J70,Tabelle1!A$1:B$13,2),"keine Zuweisung")</f>
        <v>Traditionsraum, Umgriff, Tribüne, Tische</v>
      </c>
      <c r="L70" s="192"/>
      <c r="M70" s="186">
        <v>68.61</v>
      </c>
      <c r="N70" s="212" t="s">
        <v>230</v>
      </c>
      <c r="O70" s="92"/>
      <c r="P70" s="231">
        <f t="shared" si="2"/>
        <v>0</v>
      </c>
      <c r="Q70" s="231">
        <f t="shared" si="3"/>
        <v>0</v>
      </c>
      <c r="R70" s="231">
        <f t="shared" si="4"/>
        <v>0</v>
      </c>
      <c r="S70" s="231">
        <f t="shared" si="5"/>
        <v>0</v>
      </c>
      <c r="T70" s="231">
        <f t="shared" si="6"/>
        <v>0</v>
      </c>
      <c r="U70" s="231">
        <f t="shared" si="7"/>
        <v>0</v>
      </c>
      <c r="V70" s="231">
        <f t="shared" si="8"/>
        <v>0</v>
      </c>
      <c r="W70" s="231">
        <f t="shared" si="9"/>
        <v>68.61</v>
      </c>
      <c r="X70" s="231">
        <f t="shared" si="10"/>
        <v>0</v>
      </c>
      <c r="Y70" s="92"/>
    </row>
    <row r="71" spans="2:25" s="72" customFormat="1" ht="15.75" customHeight="1">
      <c r="B71" s="209" t="s">
        <v>154</v>
      </c>
      <c r="C71" s="197" t="s">
        <v>183</v>
      </c>
      <c r="D71" s="89" t="s">
        <v>9</v>
      </c>
      <c r="E71" s="152">
        <f t="shared" si="13"/>
        <v>1</v>
      </c>
      <c r="F71" s="156">
        <f>VLOOKUP(J71,'Eingabe 2 - Eisarena'!$Z$7:$AD$15,2,FALSE)</f>
        <v>0</v>
      </c>
      <c r="G71" s="156">
        <f>VLOOKUP(J71,'Eingabe 2 - Eisarena'!$Z$7:$AD$15,3,FALSE)</f>
        <v>0</v>
      </c>
      <c r="H71" s="156">
        <f>VLOOKUP(J71,'Eingabe 2 - Eisarena'!$Z$7:$AD$15,4,FALSE)</f>
        <v>0</v>
      </c>
      <c r="I71" s="156">
        <f>VLOOKUP(J71,'Eingabe 2 - Eisarena'!$Z$7:$AD$15,5,FALSE)</f>
        <v>1</v>
      </c>
      <c r="J71" s="171">
        <v>8</v>
      </c>
      <c r="K71" s="97" t="str">
        <f>IF(J71&gt;=1,VLOOKUP(J71,Tabelle1!A$1:B$13,2),"keine Zuweisung")</f>
        <v>Traditionsraum, Umgriff, Tribüne, Tische</v>
      </c>
      <c r="L71" s="6"/>
      <c r="M71" s="186">
        <v>177.57</v>
      </c>
      <c r="N71" s="210" t="s">
        <v>227</v>
      </c>
      <c r="O71" s="90"/>
      <c r="P71" s="231">
        <f t="shared" si="2"/>
        <v>0</v>
      </c>
      <c r="Q71" s="231">
        <f t="shared" si="3"/>
        <v>0</v>
      </c>
      <c r="R71" s="231">
        <f t="shared" si="4"/>
        <v>0</v>
      </c>
      <c r="S71" s="231">
        <f t="shared" si="5"/>
        <v>0</v>
      </c>
      <c r="T71" s="231">
        <f t="shared" si="6"/>
        <v>0</v>
      </c>
      <c r="U71" s="231">
        <f t="shared" si="7"/>
        <v>0</v>
      </c>
      <c r="V71" s="231">
        <f t="shared" si="8"/>
        <v>0</v>
      </c>
      <c r="W71" s="231">
        <f t="shared" si="9"/>
        <v>177.57</v>
      </c>
      <c r="X71" s="231">
        <f t="shared" si="10"/>
        <v>0</v>
      </c>
      <c r="Y71" s="90"/>
    </row>
    <row r="72" spans="2:25" s="72" customFormat="1" ht="15.75" customHeight="1">
      <c r="B72" s="209" t="s">
        <v>184</v>
      </c>
      <c r="C72" s="197" t="s">
        <v>185</v>
      </c>
      <c r="D72" s="89" t="s">
        <v>9</v>
      </c>
      <c r="E72" s="152">
        <f t="shared" si="13"/>
        <v>1</v>
      </c>
      <c r="F72" s="156">
        <f>VLOOKUP(J72,'Eingabe 2 - Eisarena'!$Z$7:$AD$15,2,FALSE)</f>
        <v>0</v>
      </c>
      <c r="G72" s="156">
        <f>VLOOKUP(J72,'Eingabe 2 - Eisarena'!$Z$7:$AD$15,3,FALSE)</f>
        <v>0</v>
      </c>
      <c r="H72" s="156">
        <f>VLOOKUP(J72,'Eingabe 2 - Eisarena'!$Z$7:$AD$15,4,FALSE)</f>
        <v>0</v>
      </c>
      <c r="I72" s="156">
        <f>VLOOKUP(J72,'Eingabe 2 - Eisarena'!$Z$7:$AD$15,5,FALSE)</f>
        <v>1</v>
      </c>
      <c r="J72" s="171">
        <v>8</v>
      </c>
      <c r="K72" s="97" t="str">
        <f>IF(J72&gt;=1,VLOOKUP(J72,Tabelle1!A$1:B$13,2),"keine Zuweisung")</f>
        <v>Traditionsraum, Umgriff, Tribüne, Tische</v>
      </c>
      <c r="L72" s="6"/>
      <c r="M72" s="186">
        <v>160.01</v>
      </c>
      <c r="N72" s="210" t="s">
        <v>227</v>
      </c>
      <c r="O72" s="90"/>
      <c r="P72" s="231">
        <f t="shared" si="2"/>
        <v>0</v>
      </c>
      <c r="Q72" s="231">
        <f t="shared" si="3"/>
        <v>0</v>
      </c>
      <c r="R72" s="231">
        <f t="shared" si="4"/>
        <v>0</v>
      </c>
      <c r="S72" s="231">
        <f t="shared" si="5"/>
        <v>0</v>
      </c>
      <c r="T72" s="231">
        <f t="shared" si="6"/>
        <v>0</v>
      </c>
      <c r="U72" s="231">
        <f t="shared" si="7"/>
        <v>0</v>
      </c>
      <c r="V72" s="231">
        <f t="shared" si="8"/>
        <v>0</v>
      </c>
      <c r="W72" s="231">
        <f t="shared" si="9"/>
        <v>160.01</v>
      </c>
      <c r="X72" s="231">
        <f t="shared" si="10"/>
        <v>0</v>
      </c>
      <c r="Y72" s="90"/>
    </row>
    <row r="73" spans="2:25" s="72" customFormat="1" ht="15.75" customHeight="1">
      <c r="B73" s="209" t="s">
        <v>186</v>
      </c>
      <c r="C73" s="197" t="s">
        <v>187</v>
      </c>
      <c r="D73" s="89" t="s">
        <v>9</v>
      </c>
      <c r="E73" s="152">
        <f t="shared" si="13"/>
        <v>1</v>
      </c>
      <c r="F73" s="156">
        <f>VLOOKUP(J73,'Eingabe 2 - Eisarena'!$Z$7:$AD$15,2,FALSE)</f>
        <v>0</v>
      </c>
      <c r="G73" s="156">
        <f>VLOOKUP(J73,'Eingabe 2 - Eisarena'!$Z$7:$AD$15,3,FALSE)</f>
        <v>0</v>
      </c>
      <c r="H73" s="156">
        <f>VLOOKUP(J73,'Eingabe 2 - Eisarena'!$Z$7:$AD$15,4,FALSE)</f>
        <v>0</v>
      </c>
      <c r="I73" s="156">
        <f>VLOOKUP(J73,'Eingabe 2 - Eisarena'!$Z$7:$AD$15,5,FALSE)</f>
        <v>1</v>
      </c>
      <c r="J73" s="171">
        <v>8</v>
      </c>
      <c r="K73" s="97" t="str">
        <f>IF(J73&gt;=1,VLOOKUP(J73,Tabelle1!A$1:B$13,2),"keine Zuweisung")</f>
        <v>Traditionsraum, Umgriff, Tribüne, Tische</v>
      </c>
      <c r="L73" s="6"/>
      <c r="M73" s="186">
        <v>277.98</v>
      </c>
      <c r="N73" s="210" t="s">
        <v>227</v>
      </c>
      <c r="O73" s="90"/>
      <c r="P73" s="231">
        <f t="shared" si="2"/>
        <v>0</v>
      </c>
      <c r="Q73" s="231">
        <f t="shared" si="3"/>
        <v>0</v>
      </c>
      <c r="R73" s="231">
        <f t="shared" si="4"/>
        <v>0</v>
      </c>
      <c r="S73" s="231">
        <f t="shared" si="5"/>
        <v>0</v>
      </c>
      <c r="T73" s="231">
        <f t="shared" si="6"/>
        <v>0</v>
      </c>
      <c r="U73" s="231">
        <f t="shared" si="7"/>
        <v>0</v>
      </c>
      <c r="V73" s="231">
        <f t="shared" si="8"/>
        <v>0</v>
      </c>
      <c r="W73" s="231">
        <f t="shared" si="9"/>
        <v>277.98</v>
      </c>
      <c r="X73" s="231">
        <f t="shared" si="10"/>
        <v>0</v>
      </c>
      <c r="Y73" s="90"/>
    </row>
    <row r="74" spans="2:25" s="72" customFormat="1" ht="15.75" customHeight="1">
      <c r="B74" s="209" t="s">
        <v>188</v>
      </c>
      <c r="C74" s="197" t="s">
        <v>189</v>
      </c>
      <c r="D74" s="89" t="s">
        <v>9</v>
      </c>
      <c r="E74" s="152">
        <f t="shared" si="13"/>
        <v>1</v>
      </c>
      <c r="F74" s="156">
        <f>VLOOKUP(J74,'Eingabe 2 - Eisarena'!$Z$7:$AD$15,2,FALSE)</f>
        <v>0</v>
      </c>
      <c r="G74" s="156">
        <f>VLOOKUP(J74,'Eingabe 2 - Eisarena'!$Z$7:$AD$15,3,FALSE)</f>
        <v>0</v>
      </c>
      <c r="H74" s="156">
        <f>VLOOKUP(J74,'Eingabe 2 - Eisarena'!$Z$7:$AD$15,4,FALSE)</f>
        <v>0</v>
      </c>
      <c r="I74" s="156">
        <f>VLOOKUP(J74,'Eingabe 2 - Eisarena'!$Z$7:$AD$15,5,FALSE)</f>
        <v>1</v>
      </c>
      <c r="J74" s="171">
        <v>8</v>
      </c>
      <c r="K74" s="97" t="str">
        <f>IF(J74&gt;=1,VLOOKUP(J74,Tabelle1!A$1:B$13,2),"keine Zuweisung")</f>
        <v>Traditionsraum, Umgriff, Tribüne, Tische</v>
      </c>
      <c r="L74" s="6"/>
      <c r="M74" s="186">
        <v>293.18</v>
      </c>
      <c r="N74" s="210" t="s">
        <v>227</v>
      </c>
      <c r="O74" s="90"/>
      <c r="P74" s="231">
        <f t="shared" si="2"/>
        <v>0</v>
      </c>
      <c r="Q74" s="231">
        <f t="shared" si="3"/>
        <v>0</v>
      </c>
      <c r="R74" s="231">
        <f t="shared" si="4"/>
        <v>0</v>
      </c>
      <c r="S74" s="231">
        <f t="shared" si="5"/>
        <v>0</v>
      </c>
      <c r="T74" s="231">
        <f t="shared" si="6"/>
        <v>0</v>
      </c>
      <c r="U74" s="231">
        <f t="shared" si="7"/>
        <v>0</v>
      </c>
      <c r="V74" s="231">
        <f t="shared" si="8"/>
        <v>0</v>
      </c>
      <c r="W74" s="231">
        <f t="shared" si="9"/>
        <v>293.18</v>
      </c>
      <c r="X74" s="231">
        <f t="shared" si="10"/>
        <v>0</v>
      </c>
      <c r="Y74" s="90"/>
    </row>
    <row r="75" spans="2:25" s="72" customFormat="1" ht="15.75" customHeight="1">
      <c r="B75" s="209" t="s">
        <v>190</v>
      </c>
      <c r="C75" s="197" t="s">
        <v>191</v>
      </c>
      <c r="D75" s="89" t="s">
        <v>9</v>
      </c>
      <c r="E75" s="152">
        <f t="shared" si="13"/>
        <v>1</v>
      </c>
      <c r="F75" s="156">
        <f>VLOOKUP(J75,'Eingabe 2 - Eisarena'!$Z$7:$AD$15,2,FALSE)</f>
        <v>0</v>
      </c>
      <c r="G75" s="156">
        <f>VLOOKUP(J75,'Eingabe 2 - Eisarena'!$Z$7:$AD$15,3,FALSE)</f>
        <v>0</v>
      </c>
      <c r="H75" s="156">
        <f>VLOOKUP(J75,'Eingabe 2 - Eisarena'!$Z$7:$AD$15,4,FALSE)</f>
        <v>0</v>
      </c>
      <c r="I75" s="156">
        <f>VLOOKUP(J75,'Eingabe 2 - Eisarena'!$Z$7:$AD$15,5,FALSE)</f>
        <v>1</v>
      </c>
      <c r="J75" s="171">
        <v>8</v>
      </c>
      <c r="K75" s="97" t="str">
        <f>IF(J75&gt;=1,VLOOKUP(J75,Tabelle1!A$1:B$13,2),"keine Zuweisung")</f>
        <v>Traditionsraum, Umgriff, Tribüne, Tische</v>
      </c>
      <c r="L75" s="6"/>
      <c r="M75" s="186">
        <v>279.43</v>
      </c>
      <c r="N75" s="210" t="s">
        <v>227</v>
      </c>
      <c r="O75" s="90"/>
      <c r="P75" s="231">
        <f t="shared" si="2"/>
        <v>0</v>
      </c>
      <c r="Q75" s="231">
        <f t="shared" si="3"/>
        <v>0</v>
      </c>
      <c r="R75" s="231">
        <f t="shared" si="4"/>
        <v>0</v>
      </c>
      <c r="S75" s="231">
        <f t="shared" si="5"/>
        <v>0</v>
      </c>
      <c r="T75" s="231">
        <f t="shared" si="6"/>
        <v>0</v>
      </c>
      <c r="U75" s="231">
        <f t="shared" si="7"/>
        <v>0</v>
      </c>
      <c r="V75" s="231">
        <f t="shared" si="8"/>
        <v>0</v>
      </c>
      <c r="W75" s="231">
        <f t="shared" si="9"/>
        <v>279.43</v>
      </c>
      <c r="X75" s="231">
        <f t="shared" si="10"/>
        <v>0</v>
      </c>
      <c r="Y75" s="90"/>
    </row>
    <row r="76" spans="2:25" s="72" customFormat="1" ht="15.75" customHeight="1">
      <c r="B76" s="209" t="s">
        <v>192</v>
      </c>
      <c r="C76" s="197" t="s">
        <v>193</v>
      </c>
      <c r="D76" s="89" t="s">
        <v>9</v>
      </c>
      <c r="E76" s="152">
        <f t="shared" si="13"/>
        <v>1</v>
      </c>
      <c r="F76" s="156">
        <f>VLOOKUP(J76,'Eingabe 2 - Eisarena'!$Z$7:$AD$15,2,FALSE)</f>
        <v>0</v>
      </c>
      <c r="G76" s="156">
        <f>VLOOKUP(J76,'Eingabe 2 - Eisarena'!$Z$7:$AD$15,3,FALSE)</f>
        <v>0</v>
      </c>
      <c r="H76" s="156">
        <f>VLOOKUP(J76,'Eingabe 2 - Eisarena'!$Z$7:$AD$15,4,FALSE)</f>
        <v>0</v>
      </c>
      <c r="I76" s="156">
        <f>VLOOKUP(J76,'Eingabe 2 - Eisarena'!$Z$7:$AD$15,5,FALSE)</f>
        <v>1</v>
      </c>
      <c r="J76" s="171">
        <v>8</v>
      </c>
      <c r="K76" s="97" t="str">
        <f>IF(J76&gt;=1,VLOOKUP(J76,Tabelle1!A$1:B$13,2),"keine Zuweisung")</f>
        <v>Traditionsraum, Umgriff, Tribüne, Tische</v>
      </c>
      <c r="L76" s="6"/>
      <c r="M76" s="186">
        <v>332.12</v>
      </c>
      <c r="N76" s="210" t="s">
        <v>227</v>
      </c>
      <c r="O76" s="90"/>
      <c r="P76" s="231">
        <f t="shared" si="2"/>
        <v>0</v>
      </c>
      <c r="Q76" s="231">
        <f t="shared" si="3"/>
        <v>0</v>
      </c>
      <c r="R76" s="231">
        <f t="shared" si="4"/>
        <v>0</v>
      </c>
      <c r="S76" s="231">
        <f t="shared" si="5"/>
        <v>0</v>
      </c>
      <c r="T76" s="231">
        <f t="shared" si="6"/>
        <v>0</v>
      </c>
      <c r="U76" s="231">
        <f t="shared" si="7"/>
        <v>0</v>
      </c>
      <c r="V76" s="231">
        <f t="shared" si="8"/>
        <v>0</v>
      </c>
      <c r="W76" s="231">
        <f t="shared" si="9"/>
        <v>332.12</v>
      </c>
      <c r="X76" s="231">
        <f t="shared" si="10"/>
        <v>0</v>
      </c>
      <c r="Y76" s="90"/>
    </row>
    <row r="77" spans="2:25" s="72" customFormat="1" ht="15.75" customHeight="1">
      <c r="B77" s="202" t="s">
        <v>194</v>
      </c>
      <c r="C77" s="197" t="s">
        <v>195</v>
      </c>
      <c r="D77" s="89" t="s">
        <v>9</v>
      </c>
      <c r="E77" s="152">
        <f t="shared" si="13"/>
        <v>1</v>
      </c>
      <c r="F77" s="156">
        <f>VLOOKUP(J77,'Eingabe 2 - Eisarena'!$Z$7:$AD$15,2,FALSE)</f>
        <v>0</v>
      </c>
      <c r="G77" s="156">
        <f>VLOOKUP(J77,'Eingabe 2 - Eisarena'!$Z$7:$AD$15,3,FALSE)</f>
        <v>0</v>
      </c>
      <c r="H77" s="156">
        <f>VLOOKUP(J77,'Eingabe 2 - Eisarena'!$Z$7:$AD$15,4,FALSE)</f>
        <v>0</v>
      </c>
      <c r="I77" s="156">
        <f>VLOOKUP(J77,'Eingabe 2 - Eisarena'!$Z$7:$AD$15,5,FALSE)</f>
        <v>1</v>
      </c>
      <c r="J77" s="171">
        <v>8</v>
      </c>
      <c r="K77" s="97" t="str">
        <f>IF(J77&gt;=1,VLOOKUP(J77,Tabelle1!A$1:B$13,2),"keine Zuweisung")</f>
        <v>Traditionsraum, Umgriff, Tribüne, Tische</v>
      </c>
      <c r="L77" s="6"/>
      <c r="M77" s="186">
        <v>189.12</v>
      </c>
      <c r="N77" s="210" t="s">
        <v>227</v>
      </c>
      <c r="O77" s="90"/>
      <c r="P77" s="231">
        <f t="shared" si="2"/>
        <v>0</v>
      </c>
      <c r="Q77" s="231">
        <f t="shared" si="3"/>
        <v>0</v>
      </c>
      <c r="R77" s="231">
        <f t="shared" si="4"/>
        <v>0</v>
      </c>
      <c r="S77" s="231">
        <f t="shared" si="5"/>
        <v>0</v>
      </c>
      <c r="T77" s="231">
        <f t="shared" si="6"/>
        <v>0</v>
      </c>
      <c r="U77" s="231">
        <f t="shared" si="7"/>
        <v>0</v>
      </c>
      <c r="V77" s="231">
        <f t="shared" si="8"/>
        <v>0</v>
      </c>
      <c r="W77" s="231">
        <f t="shared" si="9"/>
        <v>189.12</v>
      </c>
      <c r="X77" s="231">
        <f t="shared" si="10"/>
        <v>0</v>
      </c>
      <c r="Y77" s="90"/>
    </row>
    <row r="78" spans="2:25" s="72" customFormat="1" ht="15.75" customHeight="1">
      <c r="B78" s="209" t="s">
        <v>196</v>
      </c>
      <c r="C78" s="197" t="s">
        <v>197</v>
      </c>
      <c r="D78" s="89" t="s">
        <v>9</v>
      </c>
      <c r="E78" s="152">
        <f>IF(D78="JA",1,0)</f>
        <v>1</v>
      </c>
      <c r="F78" s="156">
        <f>VLOOKUP(J78,'Eingabe 2 - Eisarena'!$Z$7:$AD$15,2,FALSE)</f>
        <v>0</v>
      </c>
      <c r="G78" s="156">
        <f>VLOOKUP(J78,'Eingabe 2 - Eisarena'!$Z$7:$AD$15,3,FALSE)</f>
        <v>0</v>
      </c>
      <c r="H78" s="156">
        <f>VLOOKUP(J78,'Eingabe 2 - Eisarena'!$Z$7:$AD$15,4,FALSE)</f>
        <v>0</v>
      </c>
      <c r="I78" s="156">
        <f>VLOOKUP(J78,'Eingabe 2 - Eisarena'!$Z$7:$AD$15,5,FALSE)</f>
        <v>1</v>
      </c>
      <c r="J78" s="171">
        <v>8</v>
      </c>
      <c r="K78" s="97" t="str">
        <f>IF(J78&gt;=1,VLOOKUP(J78,Tabelle1!A$1:B$13,2),"keine Zuweisung")</f>
        <v>Traditionsraum, Umgriff, Tribüne, Tische</v>
      </c>
      <c r="L78" s="6"/>
      <c r="M78" s="186">
        <v>160.01</v>
      </c>
      <c r="N78" s="210" t="s">
        <v>227</v>
      </c>
      <c r="O78" s="90"/>
      <c r="P78" s="231">
        <f t="shared" si="2"/>
        <v>0</v>
      </c>
      <c r="Q78" s="231">
        <f t="shared" si="3"/>
        <v>0</v>
      </c>
      <c r="R78" s="231">
        <f t="shared" si="4"/>
        <v>0</v>
      </c>
      <c r="S78" s="231">
        <f t="shared" si="5"/>
        <v>0</v>
      </c>
      <c r="T78" s="231">
        <f t="shared" si="6"/>
        <v>0</v>
      </c>
      <c r="U78" s="231">
        <f t="shared" si="7"/>
        <v>0</v>
      </c>
      <c r="V78" s="231">
        <f t="shared" si="8"/>
        <v>0</v>
      </c>
      <c r="W78" s="231">
        <f t="shared" si="9"/>
        <v>160.01</v>
      </c>
      <c r="X78" s="231">
        <f t="shared" si="10"/>
        <v>0</v>
      </c>
      <c r="Y78" s="90"/>
    </row>
    <row r="79" spans="2:25" s="48" customFormat="1" ht="15.75" customHeight="1">
      <c r="B79" s="209" t="s">
        <v>198</v>
      </c>
      <c r="C79" s="197" t="s">
        <v>199</v>
      </c>
      <c r="D79" s="89" t="s">
        <v>9</v>
      </c>
      <c r="E79" s="152">
        <f>IF(D79="JA",1,0)</f>
        <v>1</v>
      </c>
      <c r="F79" s="156">
        <f>VLOOKUP(J79,'Eingabe 2 - Eisarena'!$Z$7:$AD$15,2,FALSE)</f>
        <v>0</v>
      </c>
      <c r="G79" s="156">
        <f>VLOOKUP(J79,'Eingabe 2 - Eisarena'!$Z$7:$AD$15,3,FALSE)</f>
        <v>0</v>
      </c>
      <c r="H79" s="156">
        <f>VLOOKUP(J79,'Eingabe 2 - Eisarena'!$Z$7:$AD$15,4,FALSE)</f>
        <v>0</v>
      </c>
      <c r="I79" s="156">
        <f>VLOOKUP(J79,'Eingabe 2 - Eisarena'!$Z$7:$AD$15,5,FALSE)</f>
        <v>1</v>
      </c>
      <c r="J79" s="171">
        <v>8</v>
      </c>
      <c r="K79" s="97" t="str">
        <f>IF(J79&gt;=1,VLOOKUP(J79,Tabelle1!A$1:B$13,2),"keine Zuweisung")</f>
        <v>Traditionsraum, Umgriff, Tribüne, Tische</v>
      </c>
      <c r="L79" s="6"/>
      <c r="M79" s="186">
        <v>19.27</v>
      </c>
      <c r="N79" s="210" t="s">
        <v>227</v>
      </c>
      <c r="O79" s="49"/>
      <c r="P79" s="231">
        <f t="shared" si="2"/>
        <v>0</v>
      </c>
      <c r="Q79" s="231">
        <f t="shared" si="3"/>
        <v>0</v>
      </c>
      <c r="R79" s="231">
        <f t="shared" si="4"/>
        <v>0</v>
      </c>
      <c r="S79" s="231">
        <f t="shared" si="5"/>
        <v>0</v>
      </c>
      <c r="T79" s="231">
        <f t="shared" si="6"/>
        <v>0</v>
      </c>
      <c r="U79" s="231">
        <f t="shared" si="7"/>
        <v>0</v>
      </c>
      <c r="V79" s="231">
        <f t="shared" si="8"/>
        <v>0</v>
      </c>
      <c r="W79" s="231">
        <f t="shared" si="9"/>
        <v>19.27</v>
      </c>
      <c r="X79" s="231">
        <f t="shared" si="10"/>
        <v>0</v>
      </c>
      <c r="Y79" s="49"/>
    </row>
    <row r="80" spans="2:25" s="72" customFormat="1" ht="15.75" customHeight="1">
      <c r="B80" s="209" t="s">
        <v>153</v>
      </c>
      <c r="C80" s="197" t="s">
        <v>200</v>
      </c>
      <c r="D80" s="89" t="s">
        <v>9</v>
      </c>
      <c r="E80" s="152">
        <f t="shared" si="13"/>
        <v>1</v>
      </c>
      <c r="F80" s="156">
        <f>VLOOKUP(J80,'Eingabe 2 - Eisarena'!$Z$7:$AD$15,2,FALSE)</f>
        <v>0</v>
      </c>
      <c r="G80" s="156">
        <f>VLOOKUP(J80,'Eingabe 2 - Eisarena'!$Z$7:$AD$15,3,FALSE)</f>
        <v>0</v>
      </c>
      <c r="H80" s="156">
        <f>VLOOKUP(J80,'Eingabe 2 - Eisarena'!$Z$7:$AD$15,4,FALSE)</f>
        <v>0</v>
      </c>
      <c r="I80" s="156">
        <f>VLOOKUP(J80,'Eingabe 2 - Eisarena'!$Z$7:$AD$15,5,FALSE)</f>
        <v>1</v>
      </c>
      <c r="J80" s="171">
        <v>8</v>
      </c>
      <c r="K80" s="97" t="str">
        <f>IF(J80&gt;=1,VLOOKUP(J80,Tabelle1!A$1:B$13,2),"keine Zuweisung")</f>
        <v>Traditionsraum, Umgriff, Tribüne, Tische</v>
      </c>
      <c r="L80" s="6"/>
      <c r="M80" s="186"/>
      <c r="N80" s="210"/>
      <c r="O80" s="90"/>
      <c r="P80" s="231">
        <f t="shared" si="2"/>
        <v>0</v>
      </c>
      <c r="Q80" s="231">
        <f t="shared" si="3"/>
        <v>0</v>
      </c>
      <c r="R80" s="231">
        <f t="shared" si="4"/>
        <v>0</v>
      </c>
      <c r="S80" s="231">
        <f t="shared" si="5"/>
        <v>0</v>
      </c>
      <c r="T80" s="231">
        <f t="shared" si="6"/>
        <v>0</v>
      </c>
      <c r="U80" s="231">
        <f t="shared" si="7"/>
        <v>0</v>
      </c>
      <c r="V80" s="231">
        <f t="shared" si="8"/>
        <v>0</v>
      </c>
      <c r="W80" s="231">
        <f t="shared" si="9"/>
        <v>0</v>
      </c>
      <c r="X80" s="231">
        <f t="shared" si="10"/>
        <v>0</v>
      </c>
      <c r="Y80" s="90"/>
    </row>
    <row r="81" spans="2:25" s="72" customFormat="1" ht="15.75" customHeight="1">
      <c r="B81" s="204"/>
      <c r="C81" s="195"/>
      <c r="D81" s="180"/>
      <c r="E81" s="181"/>
      <c r="F81" s="182"/>
      <c r="G81" s="182"/>
      <c r="H81" s="182"/>
      <c r="I81" s="182"/>
      <c r="J81" s="223"/>
      <c r="K81" s="183"/>
      <c r="L81" s="183"/>
      <c r="M81" s="184"/>
      <c r="N81" s="205"/>
      <c r="O81" s="234"/>
      <c r="P81" s="180"/>
      <c r="Q81" s="180"/>
      <c r="R81" s="180"/>
      <c r="S81" s="180"/>
      <c r="T81" s="180"/>
      <c r="U81" s="180"/>
      <c r="V81" s="180"/>
      <c r="W81" s="180"/>
      <c r="X81" s="180"/>
      <c r="Y81" s="90"/>
    </row>
    <row r="82" spans="2:25" s="72" customFormat="1" ht="15.75" customHeight="1">
      <c r="B82" s="211" t="s">
        <v>201</v>
      </c>
      <c r="C82" s="197" t="s">
        <v>202</v>
      </c>
      <c r="D82" s="89" t="s">
        <v>9</v>
      </c>
      <c r="E82" s="152">
        <f t="shared" si="13"/>
        <v>1</v>
      </c>
      <c r="F82" s="156">
        <f>VLOOKUP(J82,'Eingabe 2 - Eisarena'!$Z$7:$AD$15,2,FALSE)</f>
        <v>0</v>
      </c>
      <c r="G82" s="156">
        <f>VLOOKUP(J82,'Eingabe 2 - Eisarena'!$Z$7:$AD$15,3,FALSE)</f>
        <v>0</v>
      </c>
      <c r="H82" s="156">
        <f>VLOOKUP(J82,'Eingabe 2 - Eisarena'!$Z$7:$AD$15,4,FALSE)</f>
        <v>0</v>
      </c>
      <c r="I82" s="156">
        <f>VLOOKUP(J82,'Eingabe 2 - Eisarena'!$Z$7:$AD$15,5,FALSE)</f>
        <v>1</v>
      </c>
      <c r="J82" s="171">
        <v>9</v>
      </c>
      <c r="K82" s="97" t="str">
        <f>IF(J82&gt;=1,VLOOKUP(J82,Tabelle1!A$1:B$13,2),"keine Zuweisung")</f>
        <v>Sanitärräume (öffentl. Spielbetrieb)</v>
      </c>
      <c r="L82" s="6"/>
      <c r="M82" s="187">
        <v>16.55</v>
      </c>
      <c r="N82" s="210" t="s">
        <v>227</v>
      </c>
      <c r="O82" s="90"/>
      <c r="P82" s="231">
        <f aca="true" t="shared" si="14" ref="P82:P90">IF(J82=$P$15,M82,0)</f>
        <v>0</v>
      </c>
      <c r="Q82" s="231">
        <f aca="true" t="shared" si="15" ref="Q82:Q90">IF(J82=$Q$15,M82,0)</f>
        <v>0</v>
      </c>
      <c r="R82" s="231">
        <f aca="true" t="shared" si="16" ref="R82:R90">IF(J82=$R$15,M82,0)</f>
        <v>0</v>
      </c>
      <c r="S82" s="231">
        <f aca="true" t="shared" si="17" ref="S82:S90">IF(J82=$S$15,M82,0)</f>
        <v>0</v>
      </c>
      <c r="T82" s="231">
        <f aca="true" t="shared" si="18" ref="T82:T90">IF(J82=$T$15,M82,0)</f>
        <v>0</v>
      </c>
      <c r="U82" s="231">
        <f aca="true" t="shared" si="19" ref="U82:U90">IF(J82=$U$15,M82,0)</f>
        <v>0</v>
      </c>
      <c r="V82" s="231">
        <f aca="true" t="shared" si="20" ref="V82:V90">IF(J82=$V$15,M82,0)</f>
        <v>0</v>
      </c>
      <c r="W82" s="231">
        <f aca="true" t="shared" si="21" ref="W82:W90">IF(J82=$W$15,M82,0)</f>
        <v>0</v>
      </c>
      <c r="X82" s="231">
        <f aca="true" t="shared" si="22" ref="X82:X90">IF(J82=$X$15,M82,0)</f>
        <v>16.55</v>
      </c>
      <c r="Y82" s="90"/>
    </row>
    <row r="83" spans="2:25" s="72" customFormat="1" ht="15.75" customHeight="1">
      <c r="B83" s="211" t="s">
        <v>203</v>
      </c>
      <c r="C83" s="197" t="s">
        <v>204</v>
      </c>
      <c r="D83" s="89" t="s">
        <v>9</v>
      </c>
      <c r="E83" s="152">
        <f t="shared" si="13"/>
        <v>1</v>
      </c>
      <c r="F83" s="156">
        <f>VLOOKUP(J83,'Eingabe 2 - Eisarena'!$Z$7:$AD$15,2,FALSE)</f>
        <v>0</v>
      </c>
      <c r="G83" s="156">
        <f>VLOOKUP(J83,'Eingabe 2 - Eisarena'!$Z$7:$AD$15,3,FALSE)</f>
        <v>0</v>
      </c>
      <c r="H83" s="156">
        <f>VLOOKUP(J83,'Eingabe 2 - Eisarena'!$Z$7:$AD$15,4,FALSE)</f>
        <v>0</v>
      </c>
      <c r="I83" s="156">
        <f>VLOOKUP(J83,'Eingabe 2 - Eisarena'!$Z$7:$AD$15,5,FALSE)</f>
        <v>1</v>
      </c>
      <c r="J83" s="171">
        <v>9</v>
      </c>
      <c r="K83" s="97" t="str">
        <f>IF(J83&gt;=1,VLOOKUP(J83,Tabelle1!A$1:B$13,2),"keine Zuweisung")</f>
        <v>Sanitärräume (öffentl. Spielbetrieb)</v>
      </c>
      <c r="L83" s="6"/>
      <c r="M83" s="187">
        <v>5.98</v>
      </c>
      <c r="N83" s="210" t="s">
        <v>227</v>
      </c>
      <c r="O83" s="90"/>
      <c r="P83" s="231">
        <f t="shared" si="14"/>
        <v>0</v>
      </c>
      <c r="Q83" s="231">
        <f t="shared" si="15"/>
        <v>0</v>
      </c>
      <c r="R83" s="231">
        <f t="shared" si="16"/>
        <v>0</v>
      </c>
      <c r="S83" s="231">
        <f t="shared" si="17"/>
        <v>0</v>
      </c>
      <c r="T83" s="231">
        <f t="shared" si="18"/>
        <v>0</v>
      </c>
      <c r="U83" s="231">
        <f t="shared" si="19"/>
        <v>0</v>
      </c>
      <c r="V83" s="231">
        <f t="shared" si="20"/>
        <v>0</v>
      </c>
      <c r="W83" s="231">
        <f t="shared" si="21"/>
        <v>0</v>
      </c>
      <c r="X83" s="231">
        <f t="shared" si="22"/>
        <v>5.98</v>
      </c>
      <c r="Y83" s="90"/>
    </row>
    <row r="84" spans="2:25" s="72" customFormat="1" ht="15.75" customHeight="1">
      <c r="B84" s="211" t="s">
        <v>205</v>
      </c>
      <c r="C84" s="197" t="s">
        <v>206</v>
      </c>
      <c r="D84" s="89" t="s">
        <v>9</v>
      </c>
      <c r="E84" s="152">
        <f t="shared" si="13"/>
        <v>1</v>
      </c>
      <c r="F84" s="156">
        <f>VLOOKUP(J84,'Eingabe 2 - Eisarena'!$Z$7:$AD$15,2,FALSE)</f>
        <v>0</v>
      </c>
      <c r="G84" s="156">
        <f>VLOOKUP(J84,'Eingabe 2 - Eisarena'!$Z$7:$AD$15,3,FALSE)</f>
        <v>0</v>
      </c>
      <c r="H84" s="156">
        <f>VLOOKUP(J84,'Eingabe 2 - Eisarena'!$Z$7:$AD$15,4,FALSE)</f>
        <v>0</v>
      </c>
      <c r="I84" s="156">
        <f>VLOOKUP(J84,'Eingabe 2 - Eisarena'!$Z$7:$AD$15,5,FALSE)</f>
        <v>1</v>
      </c>
      <c r="J84" s="171">
        <v>9</v>
      </c>
      <c r="K84" s="97" t="str">
        <f>IF(J84&gt;=1,VLOOKUP(J84,Tabelle1!A$1:B$13,2),"keine Zuweisung")</f>
        <v>Sanitärräume (öffentl. Spielbetrieb)</v>
      </c>
      <c r="L84" s="6"/>
      <c r="M84" s="187">
        <v>18.21</v>
      </c>
      <c r="N84" s="210" t="s">
        <v>227</v>
      </c>
      <c r="O84" s="90"/>
      <c r="P84" s="231">
        <f t="shared" si="14"/>
        <v>0</v>
      </c>
      <c r="Q84" s="231">
        <f t="shared" si="15"/>
        <v>0</v>
      </c>
      <c r="R84" s="231">
        <f t="shared" si="16"/>
        <v>0</v>
      </c>
      <c r="S84" s="231">
        <f t="shared" si="17"/>
        <v>0</v>
      </c>
      <c r="T84" s="231">
        <f t="shared" si="18"/>
        <v>0</v>
      </c>
      <c r="U84" s="231">
        <f t="shared" si="19"/>
        <v>0</v>
      </c>
      <c r="V84" s="231">
        <f t="shared" si="20"/>
        <v>0</v>
      </c>
      <c r="W84" s="231">
        <f t="shared" si="21"/>
        <v>0</v>
      </c>
      <c r="X84" s="231">
        <f t="shared" si="22"/>
        <v>18.21</v>
      </c>
      <c r="Y84" s="90"/>
    </row>
    <row r="85" spans="2:25" s="72" customFormat="1" ht="15.75" customHeight="1">
      <c r="B85" s="213" t="s">
        <v>207</v>
      </c>
      <c r="C85" s="197" t="s">
        <v>208</v>
      </c>
      <c r="D85" s="89" t="s">
        <v>9</v>
      </c>
      <c r="E85" s="152">
        <f t="shared" si="13"/>
        <v>1</v>
      </c>
      <c r="F85" s="156">
        <f>VLOOKUP(J85,'Eingabe 2 - Eisarena'!$Z$7:$AD$15,2,FALSE)</f>
        <v>0</v>
      </c>
      <c r="G85" s="156">
        <f>VLOOKUP(J85,'Eingabe 2 - Eisarena'!$Z$7:$AD$15,3,FALSE)</f>
        <v>0</v>
      </c>
      <c r="H85" s="156">
        <f>VLOOKUP(J85,'Eingabe 2 - Eisarena'!$Z$7:$AD$15,4,FALSE)</f>
        <v>0</v>
      </c>
      <c r="I85" s="156">
        <f>VLOOKUP(J85,'Eingabe 2 - Eisarena'!$Z$7:$AD$15,5,FALSE)</f>
        <v>1</v>
      </c>
      <c r="J85" s="171">
        <v>9</v>
      </c>
      <c r="K85" s="97" t="str">
        <f>IF(J85&gt;=1,VLOOKUP(J85,Tabelle1!A$1:B$13,2),"keine Zuweisung")</f>
        <v>Sanitärräume (öffentl. Spielbetrieb)</v>
      </c>
      <c r="L85" s="6"/>
      <c r="M85" s="187">
        <v>7.01</v>
      </c>
      <c r="N85" s="210" t="s">
        <v>227</v>
      </c>
      <c r="O85" s="90"/>
      <c r="P85" s="231">
        <f t="shared" si="14"/>
        <v>0</v>
      </c>
      <c r="Q85" s="231">
        <f t="shared" si="15"/>
        <v>0</v>
      </c>
      <c r="R85" s="231">
        <f t="shared" si="16"/>
        <v>0</v>
      </c>
      <c r="S85" s="231">
        <f t="shared" si="17"/>
        <v>0</v>
      </c>
      <c r="T85" s="231">
        <f t="shared" si="18"/>
        <v>0</v>
      </c>
      <c r="U85" s="231">
        <f t="shared" si="19"/>
        <v>0</v>
      </c>
      <c r="V85" s="231">
        <f t="shared" si="20"/>
        <v>0</v>
      </c>
      <c r="W85" s="231">
        <f t="shared" si="21"/>
        <v>0</v>
      </c>
      <c r="X85" s="231">
        <f t="shared" si="22"/>
        <v>7.01</v>
      </c>
      <c r="Y85" s="90"/>
    </row>
    <row r="86" spans="2:25" s="72" customFormat="1" ht="15.75" customHeight="1">
      <c r="B86" s="213">
        <v>1014</v>
      </c>
      <c r="C86" s="197" t="s">
        <v>168</v>
      </c>
      <c r="D86" s="89" t="s">
        <v>9</v>
      </c>
      <c r="E86" s="152">
        <f t="shared" si="13"/>
        <v>1</v>
      </c>
      <c r="F86" s="156">
        <f>VLOOKUP(J86,'Eingabe 2 - Eisarena'!$Z$7:$AD$15,2,FALSE)</f>
        <v>0</v>
      </c>
      <c r="G86" s="156">
        <f>VLOOKUP(J86,'Eingabe 2 - Eisarena'!$Z$7:$AD$15,3,FALSE)</f>
        <v>0</v>
      </c>
      <c r="H86" s="156">
        <f>VLOOKUP(J86,'Eingabe 2 - Eisarena'!$Z$7:$AD$15,4,FALSE)</f>
        <v>0</v>
      </c>
      <c r="I86" s="156">
        <f>VLOOKUP(J86,'Eingabe 2 - Eisarena'!$Z$7:$AD$15,5,FALSE)</f>
        <v>1</v>
      </c>
      <c r="J86" s="171">
        <v>9</v>
      </c>
      <c r="K86" s="97" t="str">
        <f>IF(J86&gt;=1,VLOOKUP(J86,Tabelle1!A$1:B$13,2),"keine Zuweisung")</f>
        <v>Sanitärräume (öffentl. Spielbetrieb)</v>
      </c>
      <c r="L86" s="6"/>
      <c r="M86" s="1040">
        <v>0</v>
      </c>
      <c r="N86" s="210" t="s">
        <v>227</v>
      </c>
      <c r="O86" s="90"/>
      <c r="P86" s="231">
        <f t="shared" si="14"/>
        <v>0</v>
      </c>
      <c r="Q86" s="231">
        <f t="shared" si="15"/>
        <v>0</v>
      </c>
      <c r="R86" s="231">
        <f t="shared" si="16"/>
        <v>0</v>
      </c>
      <c r="S86" s="231">
        <f t="shared" si="17"/>
        <v>0</v>
      </c>
      <c r="T86" s="231">
        <f t="shared" si="18"/>
        <v>0</v>
      </c>
      <c r="U86" s="231">
        <f t="shared" si="19"/>
        <v>0</v>
      </c>
      <c r="V86" s="231">
        <f t="shared" si="20"/>
        <v>0</v>
      </c>
      <c r="W86" s="231">
        <f t="shared" si="21"/>
        <v>0</v>
      </c>
      <c r="X86" s="231">
        <f t="shared" si="22"/>
        <v>0</v>
      </c>
      <c r="Y86" s="90"/>
    </row>
    <row r="87" spans="2:25" s="72" customFormat="1" ht="15.75" customHeight="1">
      <c r="B87" s="211" t="s">
        <v>209</v>
      </c>
      <c r="C87" s="197" t="s">
        <v>210</v>
      </c>
      <c r="D87" s="89" t="s">
        <v>9</v>
      </c>
      <c r="E87" s="152">
        <f t="shared" si="13"/>
        <v>1</v>
      </c>
      <c r="F87" s="156">
        <f>VLOOKUP(J87,'Eingabe 2 - Eisarena'!$Z$7:$AD$15,2,FALSE)</f>
        <v>0</v>
      </c>
      <c r="G87" s="156">
        <f>VLOOKUP(J87,'Eingabe 2 - Eisarena'!$Z$7:$AD$15,3,FALSE)</f>
        <v>0</v>
      </c>
      <c r="H87" s="156">
        <f>VLOOKUP(J87,'Eingabe 2 - Eisarena'!$Z$7:$AD$15,4,FALSE)</f>
        <v>0</v>
      </c>
      <c r="I87" s="156">
        <f>VLOOKUP(J87,'Eingabe 2 - Eisarena'!$Z$7:$AD$15,5,FALSE)</f>
        <v>1</v>
      </c>
      <c r="J87" s="171">
        <v>9</v>
      </c>
      <c r="K87" s="97" t="str">
        <f>IF(J87&gt;=1,VLOOKUP(J87,Tabelle1!A$1:B$13,2),"keine Zuweisung")</f>
        <v>Sanitärräume (öffentl. Spielbetrieb)</v>
      </c>
      <c r="L87" s="6"/>
      <c r="M87" s="187">
        <v>21.82</v>
      </c>
      <c r="N87" s="210" t="s">
        <v>227</v>
      </c>
      <c r="O87" s="90"/>
      <c r="P87" s="231">
        <f t="shared" si="14"/>
        <v>0</v>
      </c>
      <c r="Q87" s="231">
        <f t="shared" si="15"/>
        <v>0</v>
      </c>
      <c r="R87" s="231">
        <f t="shared" si="16"/>
        <v>0</v>
      </c>
      <c r="S87" s="231">
        <f t="shared" si="17"/>
        <v>0</v>
      </c>
      <c r="T87" s="231">
        <f t="shared" si="18"/>
        <v>0</v>
      </c>
      <c r="U87" s="231">
        <f t="shared" si="19"/>
        <v>0</v>
      </c>
      <c r="V87" s="231">
        <f t="shared" si="20"/>
        <v>0</v>
      </c>
      <c r="W87" s="231">
        <f t="shared" si="21"/>
        <v>0</v>
      </c>
      <c r="X87" s="231">
        <f t="shared" si="22"/>
        <v>21.82</v>
      </c>
      <c r="Y87" s="90"/>
    </row>
    <row r="88" spans="2:25" s="72" customFormat="1" ht="15.75" customHeight="1">
      <c r="B88" s="211" t="s">
        <v>211</v>
      </c>
      <c r="C88" s="197" t="s">
        <v>212</v>
      </c>
      <c r="D88" s="89" t="s">
        <v>9</v>
      </c>
      <c r="E88" s="152">
        <f t="shared" si="13"/>
        <v>1</v>
      </c>
      <c r="F88" s="156">
        <f>VLOOKUP(J88,'Eingabe 2 - Eisarena'!$Z$7:$AD$15,2,FALSE)</f>
        <v>0</v>
      </c>
      <c r="G88" s="156">
        <f>VLOOKUP(J88,'Eingabe 2 - Eisarena'!$Z$7:$AD$15,3,FALSE)</f>
        <v>0</v>
      </c>
      <c r="H88" s="156">
        <f>VLOOKUP(J88,'Eingabe 2 - Eisarena'!$Z$7:$AD$15,4,FALSE)</f>
        <v>0</v>
      </c>
      <c r="I88" s="156">
        <f>VLOOKUP(J88,'Eingabe 2 - Eisarena'!$Z$7:$AD$15,5,FALSE)</f>
        <v>1</v>
      </c>
      <c r="J88" s="171">
        <v>9</v>
      </c>
      <c r="K88" s="97" t="str">
        <f>IF(J88&gt;=1,VLOOKUP(J88,Tabelle1!A$1:B$13,2),"keine Zuweisung")</f>
        <v>Sanitärräume (öffentl. Spielbetrieb)</v>
      </c>
      <c r="L88" s="6"/>
      <c r="M88" s="187">
        <v>7.38</v>
      </c>
      <c r="N88" s="210" t="s">
        <v>227</v>
      </c>
      <c r="O88" s="90"/>
      <c r="P88" s="231">
        <f t="shared" si="14"/>
        <v>0</v>
      </c>
      <c r="Q88" s="231">
        <f t="shared" si="15"/>
        <v>0</v>
      </c>
      <c r="R88" s="231">
        <f t="shared" si="16"/>
        <v>0</v>
      </c>
      <c r="S88" s="231">
        <f t="shared" si="17"/>
        <v>0</v>
      </c>
      <c r="T88" s="231">
        <f t="shared" si="18"/>
        <v>0</v>
      </c>
      <c r="U88" s="231">
        <f t="shared" si="19"/>
        <v>0</v>
      </c>
      <c r="V88" s="231">
        <f t="shared" si="20"/>
        <v>0</v>
      </c>
      <c r="W88" s="231">
        <f t="shared" si="21"/>
        <v>0</v>
      </c>
      <c r="X88" s="231">
        <f t="shared" si="22"/>
        <v>7.38</v>
      </c>
      <c r="Y88" s="90"/>
    </row>
    <row r="89" spans="2:25" s="72" customFormat="1" ht="15.75" customHeight="1">
      <c r="B89" s="211" t="s">
        <v>213</v>
      </c>
      <c r="C89" s="197" t="s">
        <v>214</v>
      </c>
      <c r="D89" s="89" t="s">
        <v>9</v>
      </c>
      <c r="E89" s="152">
        <f t="shared" si="13"/>
        <v>1</v>
      </c>
      <c r="F89" s="156">
        <f>VLOOKUP(J89,'Eingabe 2 - Eisarena'!$Z$7:$AD$15,2,FALSE)</f>
        <v>0</v>
      </c>
      <c r="G89" s="156">
        <f>VLOOKUP(J89,'Eingabe 2 - Eisarena'!$Z$7:$AD$15,3,FALSE)</f>
        <v>0</v>
      </c>
      <c r="H89" s="156">
        <f>VLOOKUP(J89,'Eingabe 2 - Eisarena'!$Z$7:$AD$15,4,FALSE)</f>
        <v>0</v>
      </c>
      <c r="I89" s="156">
        <f>VLOOKUP(J89,'Eingabe 2 - Eisarena'!$Z$7:$AD$15,5,FALSE)</f>
        <v>1</v>
      </c>
      <c r="J89" s="171">
        <v>9</v>
      </c>
      <c r="K89" s="97" t="str">
        <f>IF(J89&gt;=1,VLOOKUP(J89,Tabelle1!A$1:B$13,2),"keine Zuweisung")</f>
        <v>Sanitärräume (öffentl. Spielbetrieb)</v>
      </c>
      <c r="L89" s="6"/>
      <c r="M89" s="187">
        <v>19.74</v>
      </c>
      <c r="N89" s="210" t="s">
        <v>227</v>
      </c>
      <c r="O89" s="90"/>
      <c r="P89" s="231">
        <f t="shared" si="14"/>
        <v>0</v>
      </c>
      <c r="Q89" s="231">
        <f t="shared" si="15"/>
        <v>0</v>
      </c>
      <c r="R89" s="231">
        <f t="shared" si="16"/>
        <v>0</v>
      </c>
      <c r="S89" s="231">
        <f t="shared" si="17"/>
        <v>0</v>
      </c>
      <c r="T89" s="231">
        <f t="shared" si="18"/>
        <v>0</v>
      </c>
      <c r="U89" s="231">
        <f t="shared" si="19"/>
        <v>0</v>
      </c>
      <c r="V89" s="231">
        <f t="shared" si="20"/>
        <v>0</v>
      </c>
      <c r="W89" s="231">
        <f t="shared" si="21"/>
        <v>0</v>
      </c>
      <c r="X89" s="231">
        <f t="shared" si="22"/>
        <v>19.74</v>
      </c>
      <c r="Y89" s="90"/>
    </row>
    <row r="90" spans="2:25" s="72" customFormat="1" ht="15.75" customHeight="1" thickBot="1">
      <c r="B90" s="214" t="s">
        <v>215</v>
      </c>
      <c r="C90" s="215" t="s">
        <v>216</v>
      </c>
      <c r="D90" s="216" t="s">
        <v>9</v>
      </c>
      <c r="E90" s="217">
        <f t="shared" si="13"/>
        <v>1</v>
      </c>
      <c r="F90" s="218">
        <f>VLOOKUP(J90,'Eingabe 2 - Eisarena'!$Z$7:$AD$15,2,FALSE)</f>
        <v>0</v>
      </c>
      <c r="G90" s="218">
        <f>VLOOKUP(J90,'Eingabe 2 - Eisarena'!$Z$7:$AD$15,3,FALSE)</f>
        <v>0</v>
      </c>
      <c r="H90" s="218">
        <f>VLOOKUP(J90,'Eingabe 2 - Eisarena'!$Z$7:$AD$15,4,FALSE)</f>
        <v>0</v>
      </c>
      <c r="I90" s="218">
        <f>VLOOKUP(J90,'Eingabe 2 - Eisarena'!$Z$7:$AD$15,5,FALSE)</f>
        <v>1</v>
      </c>
      <c r="J90" s="219">
        <v>9</v>
      </c>
      <c r="K90" s="220" t="str">
        <f>IF(J90&gt;=1,VLOOKUP(J90,Tabelle1!A$1:B$13,2),"keine Zuweisung")</f>
        <v>Sanitärräume (öffentl. Spielbetrieb)</v>
      </c>
      <c r="L90" s="159"/>
      <c r="M90" s="221">
        <v>5.57</v>
      </c>
      <c r="N90" s="222" t="s">
        <v>227</v>
      </c>
      <c r="O90" s="90"/>
      <c r="P90" s="231">
        <f t="shared" si="14"/>
        <v>0</v>
      </c>
      <c r="Q90" s="231">
        <f t="shared" si="15"/>
        <v>0</v>
      </c>
      <c r="R90" s="231">
        <f t="shared" si="16"/>
        <v>0</v>
      </c>
      <c r="S90" s="231">
        <f t="shared" si="17"/>
        <v>0</v>
      </c>
      <c r="T90" s="231">
        <f t="shared" si="18"/>
        <v>0</v>
      </c>
      <c r="U90" s="231">
        <f t="shared" si="19"/>
        <v>0</v>
      </c>
      <c r="V90" s="231">
        <f t="shared" si="20"/>
        <v>0</v>
      </c>
      <c r="W90" s="231">
        <f t="shared" si="21"/>
        <v>0</v>
      </c>
      <c r="X90" s="231">
        <f t="shared" si="22"/>
        <v>5.57</v>
      </c>
      <c r="Y90" s="90"/>
    </row>
    <row r="91" spans="2:25" ht="15.75" customHeight="1">
      <c r="B91" s="47"/>
      <c r="C91" s="50"/>
      <c r="D91" s="98"/>
      <c r="E91" s="56"/>
      <c r="F91" s="102"/>
      <c r="G91" s="102"/>
      <c r="H91" s="102"/>
      <c r="I91" s="102"/>
      <c r="J91" s="172"/>
      <c r="K91" s="106"/>
      <c r="L91" s="5"/>
      <c r="M91" s="104"/>
      <c r="N91" s="50"/>
      <c r="O91" s="105"/>
      <c r="P91" s="98"/>
      <c r="Q91" s="98"/>
      <c r="R91" s="98"/>
      <c r="S91" s="98"/>
      <c r="T91" s="98"/>
      <c r="U91" s="98"/>
      <c r="V91" s="98"/>
      <c r="W91" s="105"/>
      <c r="X91" s="105"/>
      <c r="Y91" s="105"/>
    </row>
    <row r="92" spans="2:25" ht="15.75" customHeight="1">
      <c r="B92" s="47"/>
      <c r="C92" s="50"/>
      <c r="D92" s="98"/>
      <c r="E92" s="56"/>
      <c r="F92" s="102"/>
      <c r="G92" s="102"/>
      <c r="H92" s="102"/>
      <c r="I92" s="102"/>
      <c r="J92" s="172"/>
      <c r="K92" s="103"/>
      <c r="L92" s="5"/>
      <c r="M92" s="104"/>
      <c r="N92" s="50"/>
      <c r="O92" s="105"/>
      <c r="P92" s="98"/>
      <c r="Q92" s="98"/>
      <c r="R92" s="98"/>
      <c r="S92" s="98"/>
      <c r="T92" s="98"/>
      <c r="U92" s="98"/>
      <c r="V92" s="98"/>
      <c r="W92" s="105"/>
      <c r="X92" s="105"/>
      <c r="Y92" s="105"/>
    </row>
    <row r="93" spans="2:25" ht="15.75" customHeight="1">
      <c r="B93" s="47"/>
      <c r="C93" s="50"/>
      <c r="D93" s="98"/>
      <c r="E93" s="56"/>
      <c r="F93" s="102"/>
      <c r="G93" s="102"/>
      <c r="H93" s="102"/>
      <c r="I93" s="102"/>
      <c r="J93" s="172"/>
      <c r="K93" s="103"/>
      <c r="L93" s="5"/>
      <c r="M93" s="104"/>
      <c r="N93" s="50"/>
      <c r="O93" s="105"/>
      <c r="P93" s="98"/>
      <c r="Q93" s="98"/>
      <c r="R93" s="98"/>
      <c r="S93" s="98"/>
      <c r="T93" s="98"/>
      <c r="U93" s="98"/>
      <c r="V93" s="98"/>
      <c r="W93" s="105"/>
      <c r="X93" s="105"/>
      <c r="Y93" s="105"/>
    </row>
    <row r="94" spans="2:25" ht="15.75" customHeight="1">
      <c r="B94" s="47"/>
      <c r="C94" s="50"/>
      <c r="D94" s="98"/>
      <c r="E94" s="56"/>
      <c r="F94" s="102"/>
      <c r="G94" s="102"/>
      <c r="H94" s="102"/>
      <c r="I94" s="102"/>
      <c r="J94" s="172"/>
      <c r="K94" s="103"/>
      <c r="L94" s="5"/>
      <c r="M94" s="104"/>
      <c r="N94" s="50"/>
      <c r="O94" s="105"/>
      <c r="P94" s="98"/>
      <c r="Q94" s="98"/>
      <c r="R94" s="98"/>
      <c r="S94" s="98"/>
      <c r="T94" s="98"/>
      <c r="U94" s="98"/>
      <c r="V94" s="98"/>
      <c r="W94" s="105"/>
      <c r="X94" s="105"/>
      <c r="Y94" s="105"/>
    </row>
    <row r="95" spans="2:25" ht="15.75" customHeight="1">
      <c r="B95" s="47"/>
      <c r="C95" s="50"/>
      <c r="D95" s="98"/>
      <c r="E95" s="56"/>
      <c r="F95" s="102"/>
      <c r="G95" s="102"/>
      <c r="H95" s="102"/>
      <c r="I95" s="102"/>
      <c r="J95" s="172"/>
      <c r="K95" s="103"/>
      <c r="L95" s="5"/>
      <c r="M95" s="104"/>
      <c r="N95" s="50"/>
      <c r="O95" s="105"/>
      <c r="P95" s="98"/>
      <c r="Q95" s="98"/>
      <c r="R95" s="98"/>
      <c r="S95" s="98"/>
      <c r="T95" s="98"/>
      <c r="U95" s="98"/>
      <c r="V95" s="98"/>
      <c r="W95" s="105"/>
      <c r="X95" s="105"/>
      <c r="Y95" s="105"/>
    </row>
    <row r="96" spans="2:25" ht="15.75" customHeight="1">
      <c r="B96" s="47"/>
      <c r="C96" s="50"/>
      <c r="D96" s="98"/>
      <c r="E96" s="56"/>
      <c r="F96" s="102"/>
      <c r="G96" s="102"/>
      <c r="H96" s="102"/>
      <c r="I96" s="102"/>
      <c r="J96" s="172"/>
      <c r="K96" s="103"/>
      <c r="L96" s="5"/>
      <c r="M96" s="104"/>
      <c r="N96" s="50"/>
      <c r="O96" s="105"/>
      <c r="P96" s="98"/>
      <c r="Q96" s="98"/>
      <c r="R96" s="98"/>
      <c r="S96" s="98"/>
      <c r="T96" s="98"/>
      <c r="U96" s="98"/>
      <c r="V96" s="98"/>
      <c r="W96" s="105"/>
      <c r="X96" s="105"/>
      <c r="Y96" s="105"/>
    </row>
    <row r="97" spans="2:25" ht="15.75" customHeight="1">
      <c r="B97" s="47"/>
      <c r="C97" s="50"/>
      <c r="D97" s="98"/>
      <c r="E97" s="56"/>
      <c r="F97" s="102"/>
      <c r="G97" s="102"/>
      <c r="H97" s="102"/>
      <c r="I97" s="102"/>
      <c r="J97" s="172"/>
      <c r="K97" s="103"/>
      <c r="L97" s="5"/>
      <c r="M97" s="104"/>
      <c r="N97" s="50"/>
      <c r="O97" s="105"/>
      <c r="P97" s="98"/>
      <c r="Q97" s="98"/>
      <c r="R97" s="98"/>
      <c r="S97" s="98"/>
      <c r="T97" s="98"/>
      <c r="U97" s="98"/>
      <c r="V97" s="98"/>
      <c r="W97" s="105"/>
      <c r="X97" s="105"/>
      <c r="Y97" s="105"/>
    </row>
    <row r="98" spans="2:25" ht="15.75" customHeight="1">
      <c r="B98" s="47"/>
      <c r="C98" s="50"/>
      <c r="D98" s="98"/>
      <c r="E98" s="56"/>
      <c r="F98" s="102"/>
      <c r="G98" s="102"/>
      <c r="H98" s="102"/>
      <c r="I98" s="102"/>
      <c r="J98" s="172"/>
      <c r="K98" s="103"/>
      <c r="L98" s="5"/>
      <c r="M98" s="104"/>
      <c r="N98" s="50"/>
      <c r="O98" s="105"/>
      <c r="P98" s="98"/>
      <c r="Q98" s="98"/>
      <c r="R98" s="98"/>
      <c r="S98" s="98"/>
      <c r="T98" s="98"/>
      <c r="U98" s="98"/>
      <c r="V98" s="98"/>
      <c r="W98" s="105"/>
      <c r="X98" s="105"/>
      <c r="Y98" s="105"/>
    </row>
    <row r="99" spans="2:25" ht="15.75" customHeight="1">
      <c r="B99" s="47"/>
      <c r="C99" s="50"/>
      <c r="D99" s="98"/>
      <c r="E99" s="56"/>
      <c r="F99" s="102"/>
      <c r="G99" s="102"/>
      <c r="H99" s="102"/>
      <c r="I99" s="102"/>
      <c r="J99" s="172"/>
      <c r="K99" s="103"/>
      <c r="L99" s="5"/>
      <c r="M99" s="104"/>
      <c r="N99" s="50"/>
      <c r="O99" s="105"/>
      <c r="P99" s="98"/>
      <c r="Q99" s="98"/>
      <c r="R99" s="98"/>
      <c r="S99" s="98"/>
      <c r="T99" s="98"/>
      <c r="U99" s="98"/>
      <c r="V99" s="98"/>
      <c r="W99" s="105"/>
      <c r="X99" s="105"/>
      <c r="Y99" s="105"/>
    </row>
    <row r="100" spans="2:25" ht="15.75" customHeight="1">
      <c r="B100" s="47"/>
      <c r="C100" s="50"/>
      <c r="D100" s="98"/>
      <c r="E100" s="56"/>
      <c r="F100" s="102"/>
      <c r="G100" s="102"/>
      <c r="H100" s="102"/>
      <c r="I100" s="102"/>
      <c r="J100" s="172"/>
      <c r="K100" s="103"/>
      <c r="L100" s="5"/>
      <c r="M100" s="104"/>
      <c r="N100" s="50"/>
      <c r="O100" s="105"/>
      <c r="P100" s="98"/>
      <c r="Q100" s="98"/>
      <c r="R100" s="98"/>
      <c r="S100" s="98"/>
      <c r="T100" s="98"/>
      <c r="U100" s="98"/>
      <c r="V100" s="98"/>
      <c r="W100" s="105"/>
      <c r="X100" s="105"/>
      <c r="Y100" s="105"/>
    </row>
    <row r="101" spans="2:25" ht="15.75" customHeight="1">
      <c r="B101" s="47"/>
      <c r="C101" s="50"/>
      <c r="D101" s="98"/>
      <c r="E101" s="56"/>
      <c r="F101" s="102"/>
      <c r="G101" s="102"/>
      <c r="H101" s="102"/>
      <c r="I101" s="102"/>
      <c r="J101" s="172"/>
      <c r="K101" s="103"/>
      <c r="L101" s="5"/>
      <c r="M101" s="104"/>
      <c r="N101" s="50"/>
      <c r="O101" s="105"/>
      <c r="P101" s="98"/>
      <c r="Q101" s="98"/>
      <c r="R101" s="98"/>
      <c r="S101" s="98"/>
      <c r="T101" s="98"/>
      <c r="U101" s="98"/>
      <c r="V101" s="98"/>
      <c r="W101" s="105"/>
      <c r="X101" s="105"/>
      <c r="Y101" s="105"/>
    </row>
    <row r="102" spans="2:25" ht="15.75" customHeight="1">
      <c r="B102" s="47"/>
      <c r="C102" s="50"/>
      <c r="D102" s="98"/>
      <c r="E102" s="56"/>
      <c r="F102" s="102"/>
      <c r="G102" s="102"/>
      <c r="H102" s="102"/>
      <c r="I102" s="102"/>
      <c r="J102" s="172"/>
      <c r="K102" s="103"/>
      <c r="L102" s="5"/>
      <c r="M102" s="104"/>
      <c r="N102" s="50"/>
      <c r="O102" s="105"/>
      <c r="P102" s="98"/>
      <c r="Q102" s="98"/>
      <c r="R102" s="98"/>
      <c r="S102" s="98"/>
      <c r="T102" s="98"/>
      <c r="U102" s="98"/>
      <c r="V102" s="98"/>
      <c r="W102" s="105"/>
      <c r="X102" s="105"/>
      <c r="Y102" s="105"/>
    </row>
    <row r="103" spans="2:25" ht="15.75" customHeight="1">
      <c r="B103" s="47"/>
      <c r="C103" s="50"/>
      <c r="D103" s="98"/>
      <c r="E103" s="56"/>
      <c r="F103" s="102"/>
      <c r="G103" s="102"/>
      <c r="H103" s="102"/>
      <c r="I103" s="102"/>
      <c r="J103" s="172"/>
      <c r="K103" s="103"/>
      <c r="L103" s="5"/>
      <c r="M103" s="104"/>
      <c r="N103" s="50"/>
      <c r="O103" s="105"/>
      <c r="P103" s="98"/>
      <c r="Q103" s="98"/>
      <c r="R103" s="98"/>
      <c r="S103" s="98"/>
      <c r="T103" s="98"/>
      <c r="U103" s="98"/>
      <c r="V103" s="98"/>
      <c r="W103" s="105"/>
      <c r="X103" s="105"/>
      <c r="Y103" s="105"/>
    </row>
    <row r="104" spans="2:25" ht="15.75" customHeight="1">
      <c r="B104" s="47"/>
      <c r="C104" s="50"/>
      <c r="D104" s="98"/>
      <c r="E104" s="56"/>
      <c r="F104" s="102"/>
      <c r="G104" s="102"/>
      <c r="H104" s="102"/>
      <c r="I104" s="102"/>
      <c r="J104" s="172"/>
      <c r="K104" s="103"/>
      <c r="L104" s="5"/>
      <c r="M104" s="104"/>
      <c r="N104" s="50"/>
      <c r="O104" s="105"/>
      <c r="P104" s="98"/>
      <c r="Q104" s="98"/>
      <c r="R104" s="98"/>
      <c r="S104" s="98"/>
      <c r="T104" s="98"/>
      <c r="U104" s="98"/>
      <c r="V104" s="98"/>
      <c r="W104" s="105"/>
      <c r="X104" s="105"/>
      <c r="Y104" s="105"/>
    </row>
    <row r="105" spans="2:25" ht="15.75" customHeight="1">
      <c r="B105" s="47"/>
      <c r="C105" s="50"/>
      <c r="D105" s="98"/>
      <c r="E105" s="56"/>
      <c r="F105" s="102"/>
      <c r="G105" s="102"/>
      <c r="H105" s="102"/>
      <c r="I105" s="102"/>
      <c r="J105" s="172"/>
      <c r="K105" s="103"/>
      <c r="L105" s="5"/>
      <c r="M105" s="104"/>
      <c r="N105" s="50"/>
      <c r="O105" s="105"/>
      <c r="P105" s="98"/>
      <c r="Q105" s="98"/>
      <c r="R105" s="98"/>
      <c r="S105" s="98"/>
      <c r="T105" s="98"/>
      <c r="U105" s="98"/>
      <c r="V105" s="98"/>
      <c r="W105" s="105"/>
      <c r="X105" s="105"/>
      <c r="Y105" s="105"/>
    </row>
    <row r="106" spans="2:25" ht="15.75" customHeight="1">
      <c r="B106" s="108"/>
      <c r="C106" s="101"/>
      <c r="D106" s="98"/>
      <c r="E106" s="56"/>
      <c r="F106" s="102"/>
      <c r="G106" s="102"/>
      <c r="H106" s="102"/>
      <c r="I106" s="102"/>
      <c r="J106" s="173"/>
      <c r="K106" s="106"/>
      <c r="L106" s="56"/>
      <c r="M106" s="110"/>
      <c r="N106" s="101"/>
      <c r="O106" s="105"/>
      <c r="P106" s="98"/>
      <c r="Q106" s="98"/>
      <c r="R106" s="98"/>
      <c r="S106" s="98"/>
      <c r="T106" s="98"/>
      <c r="U106" s="98"/>
      <c r="V106" s="98"/>
      <c r="W106" s="105"/>
      <c r="X106" s="105"/>
      <c r="Y106" s="105"/>
    </row>
    <row r="107" spans="2:25" ht="15.75" customHeight="1">
      <c r="B107" s="108"/>
      <c r="C107" s="101"/>
      <c r="D107" s="98"/>
      <c r="E107" s="56"/>
      <c r="F107" s="102"/>
      <c r="G107" s="102"/>
      <c r="H107" s="102"/>
      <c r="I107" s="102"/>
      <c r="J107" s="173"/>
      <c r="K107" s="106"/>
      <c r="L107" s="56"/>
      <c r="M107" s="110"/>
      <c r="N107" s="101"/>
      <c r="O107" s="105"/>
      <c r="P107" s="98"/>
      <c r="Q107" s="98"/>
      <c r="R107" s="98"/>
      <c r="S107" s="98"/>
      <c r="T107" s="98"/>
      <c r="U107" s="98"/>
      <c r="V107" s="98"/>
      <c r="W107" s="105"/>
      <c r="X107" s="105"/>
      <c r="Y107" s="105"/>
    </row>
    <row r="108" spans="2:25" ht="15.75" customHeight="1">
      <c r="B108" s="108"/>
      <c r="C108" s="101"/>
      <c r="D108" s="98"/>
      <c r="E108" s="56"/>
      <c r="F108" s="102"/>
      <c r="G108" s="102"/>
      <c r="H108" s="102"/>
      <c r="I108" s="102"/>
      <c r="J108" s="173"/>
      <c r="K108" s="106"/>
      <c r="L108" s="56"/>
      <c r="M108" s="110"/>
      <c r="N108" s="101"/>
      <c r="O108" s="105"/>
      <c r="P108" s="98"/>
      <c r="Q108" s="98"/>
      <c r="R108" s="98"/>
      <c r="S108" s="98"/>
      <c r="T108" s="98"/>
      <c r="U108" s="98"/>
      <c r="V108" s="98"/>
      <c r="W108" s="105"/>
      <c r="X108" s="105"/>
      <c r="Y108" s="105"/>
    </row>
    <row r="109" spans="2:25" ht="15.75" customHeight="1">
      <c r="B109" s="108"/>
      <c r="C109" s="101"/>
      <c r="D109" s="98"/>
      <c r="E109" s="56"/>
      <c r="F109" s="102"/>
      <c r="G109" s="102"/>
      <c r="H109" s="102"/>
      <c r="I109" s="102"/>
      <c r="J109" s="173"/>
      <c r="K109" s="106"/>
      <c r="L109" s="111"/>
      <c r="M109" s="110"/>
      <c r="N109" s="101"/>
      <c r="O109" s="105"/>
      <c r="P109" s="98"/>
      <c r="Q109" s="98"/>
      <c r="R109" s="98"/>
      <c r="S109" s="98"/>
      <c r="T109" s="98"/>
      <c r="U109" s="98"/>
      <c r="V109" s="98"/>
      <c r="W109" s="105"/>
      <c r="X109" s="105"/>
      <c r="Y109" s="105"/>
    </row>
    <row r="110" spans="2:25" ht="15.75" customHeight="1">
      <c r="B110" s="108"/>
      <c r="C110" s="101"/>
      <c r="D110" s="98"/>
      <c r="E110" s="56"/>
      <c r="F110" s="102"/>
      <c r="G110" s="102"/>
      <c r="H110" s="102"/>
      <c r="I110" s="102"/>
      <c r="J110" s="173"/>
      <c r="K110" s="106"/>
      <c r="L110" s="56"/>
      <c r="M110" s="110"/>
      <c r="N110" s="101"/>
      <c r="O110" s="105"/>
      <c r="P110" s="98"/>
      <c r="Q110" s="98"/>
      <c r="R110" s="98"/>
      <c r="S110" s="98"/>
      <c r="T110" s="98"/>
      <c r="U110" s="98"/>
      <c r="V110" s="98"/>
      <c r="W110" s="105"/>
      <c r="X110" s="105"/>
      <c r="Y110" s="105"/>
    </row>
    <row r="111" spans="2:25" ht="15.75" customHeight="1">
      <c r="B111" s="108"/>
      <c r="C111" s="101"/>
      <c r="D111" s="98"/>
      <c r="E111" s="56"/>
      <c r="F111" s="102"/>
      <c r="G111" s="102"/>
      <c r="H111" s="102"/>
      <c r="I111" s="102"/>
      <c r="J111" s="173"/>
      <c r="K111" s="106"/>
      <c r="L111" s="56"/>
      <c r="M111" s="110"/>
      <c r="N111" s="101"/>
      <c r="O111" s="105"/>
      <c r="P111" s="98"/>
      <c r="Q111" s="98"/>
      <c r="R111" s="98"/>
      <c r="S111" s="98"/>
      <c r="T111" s="98"/>
      <c r="U111" s="98"/>
      <c r="V111" s="98"/>
      <c r="W111" s="105"/>
      <c r="X111" s="105"/>
      <c r="Y111" s="105"/>
    </row>
    <row r="112" spans="2:25" ht="15.75" customHeight="1">
      <c r="B112" s="108"/>
      <c r="C112" s="101"/>
      <c r="D112" s="98"/>
      <c r="E112" s="56"/>
      <c r="F112" s="102"/>
      <c r="G112" s="102"/>
      <c r="H112" s="102"/>
      <c r="I112" s="102"/>
      <c r="J112" s="173"/>
      <c r="K112" s="106"/>
      <c r="L112" s="56"/>
      <c r="M112" s="110"/>
      <c r="N112" s="101"/>
      <c r="O112" s="105"/>
      <c r="P112" s="98"/>
      <c r="Q112" s="98"/>
      <c r="R112" s="98"/>
      <c r="S112" s="98"/>
      <c r="T112" s="98"/>
      <c r="U112" s="98"/>
      <c r="V112" s="98"/>
      <c r="W112" s="105"/>
      <c r="X112" s="105"/>
      <c r="Y112" s="105"/>
    </row>
    <row r="113" spans="2:25" ht="15.75" customHeight="1">
      <c r="B113" s="108"/>
      <c r="C113" s="101"/>
      <c r="D113" s="98"/>
      <c r="E113" s="56"/>
      <c r="F113" s="102"/>
      <c r="G113" s="102"/>
      <c r="H113" s="102"/>
      <c r="I113" s="102"/>
      <c r="J113" s="173"/>
      <c r="K113" s="106"/>
      <c r="L113" s="56"/>
      <c r="M113" s="110"/>
      <c r="N113" s="101"/>
      <c r="O113" s="105"/>
      <c r="P113" s="98"/>
      <c r="Q113" s="98"/>
      <c r="R113" s="98"/>
      <c r="S113" s="98"/>
      <c r="T113" s="98"/>
      <c r="U113" s="98"/>
      <c r="V113" s="98"/>
      <c r="W113" s="105"/>
      <c r="X113" s="105"/>
      <c r="Y113" s="105"/>
    </row>
    <row r="114" spans="2:25" ht="15.75" customHeight="1">
      <c r="B114" s="108"/>
      <c r="C114" s="101"/>
      <c r="D114" s="98"/>
      <c r="E114" s="56"/>
      <c r="F114" s="102"/>
      <c r="G114" s="102"/>
      <c r="H114" s="102"/>
      <c r="I114" s="102"/>
      <c r="J114" s="173"/>
      <c r="K114" s="106"/>
      <c r="L114" s="56"/>
      <c r="M114" s="110"/>
      <c r="N114" s="101"/>
      <c r="O114" s="105"/>
      <c r="P114" s="98"/>
      <c r="Q114" s="98"/>
      <c r="R114" s="98"/>
      <c r="S114" s="98"/>
      <c r="T114" s="98"/>
      <c r="U114" s="98"/>
      <c r="V114" s="98"/>
      <c r="W114" s="105"/>
      <c r="X114" s="105"/>
      <c r="Y114" s="105"/>
    </row>
    <row r="115" spans="2:25" ht="15.75" customHeight="1">
      <c r="B115" s="108"/>
      <c r="C115" s="101"/>
      <c r="D115" s="98"/>
      <c r="E115" s="56"/>
      <c r="F115" s="102"/>
      <c r="G115" s="102"/>
      <c r="H115" s="102"/>
      <c r="I115" s="102"/>
      <c r="J115" s="173"/>
      <c r="K115" s="101"/>
      <c r="L115" s="56"/>
      <c r="M115" s="110"/>
      <c r="N115" s="101"/>
      <c r="O115" s="105"/>
      <c r="P115" s="98"/>
      <c r="Q115" s="98"/>
      <c r="R115" s="98"/>
      <c r="S115" s="98"/>
      <c r="T115" s="98"/>
      <c r="U115" s="98"/>
      <c r="V115" s="98"/>
      <c r="W115" s="105"/>
      <c r="X115" s="105"/>
      <c r="Y115" s="105"/>
    </row>
    <row r="116" spans="2:25" ht="15.75" customHeight="1">
      <c r="B116" s="108"/>
      <c r="C116" s="101"/>
      <c r="D116" s="98"/>
      <c r="E116" s="56"/>
      <c r="F116" s="102"/>
      <c r="G116" s="102"/>
      <c r="H116" s="102"/>
      <c r="I116" s="102"/>
      <c r="J116" s="173"/>
      <c r="K116" s="101"/>
      <c r="L116" s="56"/>
      <c r="M116" s="110"/>
      <c r="N116" s="101"/>
      <c r="O116" s="105"/>
      <c r="P116" s="98"/>
      <c r="Q116" s="98"/>
      <c r="R116" s="98"/>
      <c r="S116" s="98"/>
      <c r="T116" s="98"/>
      <c r="U116" s="98"/>
      <c r="V116" s="98"/>
      <c r="W116" s="105"/>
      <c r="X116" s="105"/>
      <c r="Y116" s="105"/>
    </row>
    <row r="117" spans="2:25" ht="15.75" customHeight="1">
      <c r="B117" s="108"/>
      <c r="C117" s="101"/>
      <c r="D117" s="98"/>
      <c r="E117" s="56"/>
      <c r="F117" s="102"/>
      <c r="G117" s="102"/>
      <c r="H117" s="102"/>
      <c r="I117" s="102"/>
      <c r="J117" s="173"/>
      <c r="K117" s="101"/>
      <c r="L117" s="56"/>
      <c r="M117" s="110"/>
      <c r="N117" s="101"/>
      <c r="O117" s="105"/>
      <c r="P117" s="98"/>
      <c r="Q117" s="98"/>
      <c r="R117" s="98"/>
      <c r="S117" s="98"/>
      <c r="T117" s="98"/>
      <c r="U117" s="98"/>
      <c r="V117" s="98"/>
      <c r="W117" s="105"/>
      <c r="X117" s="105"/>
      <c r="Y117" s="105"/>
    </row>
    <row r="118" spans="2:25" ht="15.75" customHeight="1">
      <c r="B118" s="108"/>
      <c r="C118" s="101"/>
      <c r="D118" s="98"/>
      <c r="E118" s="56"/>
      <c r="F118" s="102"/>
      <c r="G118" s="102"/>
      <c r="H118" s="102"/>
      <c r="I118" s="102"/>
      <c r="J118" s="173"/>
      <c r="K118" s="101"/>
      <c r="L118" s="56"/>
      <c r="M118" s="110"/>
      <c r="N118" s="101"/>
      <c r="O118" s="105"/>
      <c r="P118" s="98"/>
      <c r="Q118" s="98"/>
      <c r="R118" s="98"/>
      <c r="S118" s="98"/>
      <c r="T118" s="98"/>
      <c r="U118" s="98"/>
      <c r="V118" s="98"/>
      <c r="W118" s="105"/>
      <c r="X118" s="105"/>
      <c r="Y118" s="105"/>
    </row>
    <row r="119" spans="2:25" ht="15.75" customHeight="1">
      <c r="B119" s="108"/>
      <c r="C119" s="101"/>
      <c r="D119" s="98"/>
      <c r="E119" s="56"/>
      <c r="F119" s="102"/>
      <c r="G119" s="102"/>
      <c r="H119" s="102"/>
      <c r="I119" s="102"/>
      <c r="J119" s="173"/>
      <c r="K119" s="106"/>
      <c r="L119" s="56"/>
      <c r="M119" s="110"/>
      <c r="N119" s="101"/>
      <c r="O119" s="105"/>
      <c r="P119" s="98"/>
      <c r="Q119" s="98"/>
      <c r="R119" s="98"/>
      <c r="S119" s="98"/>
      <c r="T119" s="98"/>
      <c r="U119" s="98"/>
      <c r="V119" s="98"/>
      <c r="W119" s="105"/>
      <c r="X119" s="105"/>
      <c r="Y119" s="105"/>
    </row>
    <row r="120" spans="2:25" ht="15.75" customHeight="1">
      <c r="B120" s="56"/>
      <c r="C120" s="101"/>
      <c r="D120" s="56"/>
      <c r="E120" s="56"/>
      <c r="F120" s="102"/>
      <c r="G120" s="102"/>
      <c r="H120" s="102"/>
      <c r="I120" s="102"/>
      <c r="J120" s="173"/>
      <c r="K120" s="106"/>
      <c r="L120" s="56"/>
      <c r="M120" s="110"/>
      <c r="N120" s="101"/>
      <c r="O120" s="105"/>
      <c r="P120" s="98"/>
      <c r="Q120" s="98"/>
      <c r="R120" s="98"/>
      <c r="S120" s="98"/>
      <c r="T120" s="98"/>
      <c r="U120" s="98"/>
      <c r="V120" s="98"/>
      <c r="W120" s="105"/>
      <c r="X120" s="105"/>
      <c r="Y120" s="105"/>
    </row>
    <row r="121" spans="2:25" ht="15.75" customHeight="1">
      <c r="B121" s="56"/>
      <c r="C121" s="101"/>
      <c r="D121" s="56"/>
      <c r="E121" s="56"/>
      <c r="F121" s="102"/>
      <c r="G121" s="102"/>
      <c r="H121" s="102"/>
      <c r="I121" s="102"/>
      <c r="J121" s="173"/>
      <c r="K121" s="106"/>
      <c r="L121" s="56"/>
      <c r="M121" s="110"/>
      <c r="N121" s="101"/>
      <c r="O121" s="105"/>
      <c r="P121" s="98"/>
      <c r="Q121" s="98"/>
      <c r="R121" s="98"/>
      <c r="S121" s="98"/>
      <c r="T121" s="98"/>
      <c r="U121" s="98"/>
      <c r="V121" s="98"/>
      <c r="W121" s="105"/>
      <c r="X121" s="105"/>
      <c r="Y121" s="105"/>
    </row>
    <row r="122" spans="2:25" ht="15.75" customHeight="1">
      <c r="B122" s="113"/>
      <c r="C122" s="107"/>
      <c r="D122" s="107"/>
      <c r="E122" s="107"/>
      <c r="F122" s="107"/>
      <c r="G122" s="107"/>
      <c r="H122" s="107"/>
      <c r="I122" s="107"/>
      <c r="J122" s="174"/>
      <c r="K122" s="107"/>
      <c r="L122" s="107"/>
      <c r="M122" s="107"/>
      <c r="N122" s="107"/>
      <c r="O122" s="105"/>
      <c r="P122" s="98"/>
      <c r="Q122" s="98"/>
      <c r="R122" s="98"/>
      <c r="S122" s="98"/>
      <c r="T122" s="98"/>
      <c r="U122" s="98"/>
      <c r="V122" s="98"/>
      <c r="W122" s="105"/>
      <c r="X122" s="105"/>
      <c r="Y122" s="105"/>
    </row>
    <row r="123" spans="2:25" s="48" customFormat="1" ht="15.75" customHeight="1">
      <c r="B123" s="107"/>
      <c r="C123" s="107"/>
      <c r="D123" s="107"/>
      <c r="E123" s="107"/>
      <c r="F123" s="107"/>
      <c r="G123" s="107"/>
      <c r="H123" s="107"/>
      <c r="I123" s="107"/>
      <c r="J123" s="174"/>
      <c r="K123" s="107"/>
      <c r="L123" s="107"/>
      <c r="M123" s="107"/>
      <c r="N123" s="107"/>
      <c r="O123" s="114"/>
      <c r="P123" s="228"/>
      <c r="Q123" s="228"/>
      <c r="R123" s="228"/>
      <c r="S123" s="228"/>
      <c r="T123" s="228"/>
      <c r="U123" s="228"/>
      <c r="V123" s="228"/>
      <c r="W123" s="114"/>
      <c r="X123" s="114"/>
      <c r="Y123" s="114"/>
    </row>
    <row r="124" spans="2:25" s="72" customFormat="1" ht="15.75" customHeight="1">
      <c r="B124" s="108"/>
      <c r="C124" s="101"/>
      <c r="D124" s="116"/>
      <c r="E124" s="116"/>
      <c r="F124" s="117"/>
      <c r="G124" s="117"/>
      <c r="H124" s="117"/>
      <c r="I124" s="117"/>
      <c r="J124" s="175"/>
      <c r="K124" s="118"/>
      <c r="L124" s="56"/>
      <c r="M124" s="119"/>
      <c r="N124" s="101"/>
      <c r="O124" s="105"/>
      <c r="P124" s="98"/>
      <c r="Q124" s="98"/>
      <c r="R124" s="98"/>
      <c r="S124" s="98"/>
      <c r="T124" s="98"/>
      <c r="U124" s="98"/>
      <c r="V124" s="98"/>
      <c r="W124" s="105"/>
      <c r="X124" s="105"/>
      <c r="Y124" s="105"/>
    </row>
    <row r="125" spans="2:25" ht="15.75" customHeight="1">
      <c r="B125" s="120"/>
      <c r="C125" s="107"/>
      <c r="D125" s="98"/>
      <c r="E125" s="56"/>
      <c r="F125" s="102"/>
      <c r="G125" s="102"/>
      <c r="H125" s="102"/>
      <c r="I125" s="102"/>
      <c r="J125" s="176"/>
      <c r="K125" s="106"/>
      <c r="L125" s="56"/>
      <c r="M125" s="112"/>
      <c r="N125" s="107"/>
      <c r="O125" s="105"/>
      <c r="P125" s="98"/>
      <c r="Q125" s="98"/>
      <c r="R125" s="98"/>
      <c r="S125" s="98"/>
      <c r="T125" s="98"/>
      <c r="U125" s="98"/>
      <c r="V125" s="98"/>
      <c r="W125" s="105"/>
      <c r="X125" s="105"/>
      <c r="Y125" s="105"/>
    </row>
    <row r="126" spans="2:25" ht="15.75" customHeight="1">
      <c r="B126" s="120"/>
      <c r="C126" s="107"/>
      <c r="D126" s="98"/>
      <c r="E126" s="56"/>
      <c r="F126" s="102"/>
      <c r="G126" s="102"/>
      <c r="H126" s="102"/>
      <c r="I126" s="102"/>
      <c r="J126" s="176"/>
      <c r="K126" s="107"/>
      <c r="L126" s="56"/>
      <c r="M126" s="112"/>
      <c r="N126" s="107"/>
      <c r="O126" s="105"/>
      <c r="P126" s="98"/>
      <c r="Q126" s="98"/>
      <c r="R126" s="98"/>
      <c r="S126" s="98"/>
      <c r="T126" s="98"/>
      <c r="U126" s="98"/>
      <c r="V126" s="98"/>
      <c r="W126" s="105"/>
      <c r="X126" s="105"/>
      <c r="Y126" s="105"/>
    </row>
    <row r="127" spans="2:25" ht="15.75" customHeight="1">
      <c r="B127" s="120"/>
      <c r="C127" s="107"/>
      <c r="D127" s="98"/>
      <c r="E127" s="56"/>
      <c r="F127" s="102"/>
      <c r="G127" s="102"/>
      <c r="H127" s="102"/>
      <c r="I127" s="102"/>
      <c r="J127" s="176"/>
      <c r="K127" s="107"/>
      <c r="L127" s="56"/>
      <c r="M127" s="112"/>
      <c r="N127" s="107"/>
      <c r="O127" s="105"/>
      <c r="P127" s="98"/>
      <c r="Q127" s="98"/>
      <c r="R127" s="98"/>
      <c r="S127" s="98"/>
      <c r="T127" s="98"/>
      <c r="U127" s="98"/>
      <c r="V127" s="98"/>
      <c r="W127" s="105"/>
      <c r="X127" s="105"/>
      <c r="Y127" s="105"/>
    </row>
    <row r="128" spans="2:25" ht="15.75" customHeight="1">
      <c r="B128" s="120"/>
      <c r="C128" s="107"/>
      <c r="D128" s="98"/>
      <c r="E128" s="56"/>
      <c r="F128" s="102"/>
      <c r="G128" s="102"/>
      <c r="H128" s="102"/>
      <c r="I128" s="102"/>
      <c r="J128" s="176"/>
      <c r="K128" s="107"/>
      <c r="L128" s="56"/>
      <c r="M128" s="112"/>
      <c r="N128" s="107"/>
      <c r="O128" s="105"/>
      <c r="P128" s="98"/>
      <c r="Q128" s="98"/>
      <c r="R128" s="98"/>
      <c r="S128" s="98"/>
      <c r="T128" s="98"/>
      <c r="U128" s="98"/>
      <c r="V128" s="98"/>
      <c r="W128" s="105"/>
      <c r="X128" s="105"/>
      <c r="Y128" s="105"/>
    </row>
    <row r="129" spans="2:25" ht="15.75" customHeight="1">
      <c r="B129" s="120"/>
      <c r="C129" s="107"/>
      <c r="D129" s="98"/>
      <c r="E129" s="56"/>
      <c r="F129" s="102"/>
      <c r="G129" s="102"/>
      <c r="H129" s="102"/>
      <c r="I129" s="102"/>
      <c r="J129" s="176"/>
      <c r="K129" s="107"/>
      <c r="L129" s="56"/>
      <c r="M129" s="112"/>
      <c r="N129" s="107"/>
      <c r="O129" s="105"/>
      <c r="P129" s="98"/>
      <c r="Q129" s="98"/>
      <c r="R129" s="98"/>
      <c r="S129" s="98"/>
      <c r="T129" s="98"/>
      <c r="U129" s="98"/>
      <c r="V129" s="98"/>
      <c r="W129" s="105"/>
      <c r="X129" s="105"/>
      <c r="Y129" s="105"/>
    </row>
    <row r="130" spans="2:25" ht="15.75" customHeight="1">
      <c r="B130" s="120"/>
      <c r="C130" s="107"/>
      <c r="D130" s="98"/>
      <c r="E130" s="56"/>
      <c r="F130" s="102"/>
      <c r="G130" s="102"/>
      <c r="H130" s="102"/>
      <c r="I130" s="102"/>
      <c r="J130" s="176"/>
      <c r="K130" s="107"/>
      <c r="L130" s="56"/>
      <c r="M130" s="112"/>
      <c r="N130" s="107"/>
      <c r="O130" s="105"/>
      <c r="P130" s="98"/>
      <c r="Q130" s="98"/>
      <c r="R130" s="98"/>
      <c r="S130" s="98"/>
      <c r="T130" s="98"/>
      <c r="U130" s="98"/>
      <c r="V130" s="98"/>
      <c r="W130" s="105"/>
      <c r="X130" s="105"/>
      <c r="Y130" s="105"/>
    </row>
    <row r="131" spans="2:25" ht="15.75" customHeight="1">
      <c r="B131" s="120"/>
      <c r="C131" s="107"/>
      <c r="D131" s="98"/>
      <c r="E131" s="56"/>
      <c r="F131" s="102"/>
      <c r="G131" s="102"/>
      <c r="H131" s="102"/>
      <c r="I131" s="102"/>
      <c r="J131" s="176"/>
      <c r="K131" s="107"/>
      <c r="L131" s="56"/>
      <c r="M131" s="112"/>
      <c r="N131" s="107"/>
      <c r="O131" s="105"/>
      <c r="P131" s="98"/>
      <c r="Q131" s="98"/>
      <c r="R131" s="98"/>
      <c r="S131" s="98"/>
      <c r="T131" s="98"/>
      <c r="U131" s="98"/>
      <c r="V131" s="98"/>
      <c r="W131" s="105"/>
      <c r="X131" s="105"/>
      <c r="Y131" s="105"/>
    </row>
    <row r="132" spans="2:25" ht="15.75" customHeight="1">
      <c r="B132" s="120"/>
      <c r="C132" s="107"/>
      <c r="D132" s="98"/>
      <c r="E132" s="56"/>
      <c r="F132" s="102"/>
      <c r="G132" s="102"/>
      <c r="H132" s="102"/>
      <c r="I132" s="102"/>
      <c r="J132" s="176"/>
      <c r="K132" s="107"/>
      <c r="L132" s="56"/>
      <c r="M132" s="112"/>
      <c r="N132" s="107"/>
      <c r="O132" s="105"/>
      <c r="P132" s="98"/>
      <c r="Q132" s="98"/>
      <c r="R132" s="98"/>
      <c r="S132" s="98"/>
      <c r="T132" s="98"/>
      <c r="U132" s="98"/>
      <c r="V132" s="98"/>
      <c r="W132" s="105"/>
      <c r="X132" s="105"/>
      <c r="Y132" s="105"/>
    </row>
    <row r="133" spans="2:25" ht="15.75" customHeight="1">
      <c r="B133" s="120"/>
      <c r="C133" s="107"/>
      <c r="D133" s="98"/>
      <c r="E133" s="56"/>
      <c r="F133" s="102"/>
      <c r="G133" s="102"/>
      <c r="H133" s="102"/>
      <c r="I133" s="102"/>
      <c r="J133" s="176"/>
      <c r="K133" s="107"/>
      <c r="L133" s="56"/>
      <c r="M133" s="112"/>
      <c r="N133" s="107"/>
      <c r="O133" s="105"/>
      <c r="P133" s="98"/>
      <c r="Q133" s="98"/>
      <c r="R133" s="98"/>
      <c r="S133" s="98"/>
      <c r="T133" s="98"/>
      <c r="U133" s="98"/>
      <c r="V133" s="98"/>
      <c r="W133" s="105"/>
      <c r="X133" s="105"/>
      <c r="Y133" s="105"/>
    </row>
    <row r="134" spans="2:25" ht="15.75" customHeight="1">
      <c r="B134" s="120"/>
      <c r="C134" s="107"/>
      <c r="D134" s="98"/>
      <c r="E134" s="56"/>
      <c r="F134" s="102"/>
      <c r="G134" s="102"/>
      <c r="H134" s="102"/>
      <c r="I134" s="102"/>
      <c r="J134" s="176"/>
      <c r="K134" s="107"/>
      <c r="L134" s="56"/>
      <c r="M134" s="112"/>
      <c r="N134" s="107"/>
      <c r="O134" s="105"/>
      <c r="P134" s="98"/>
      <c r="Q134" s="98"/>
      <c r="R134" s="98"/>
      <c r="S134" s="98"/>
      <c r="T134" s="98"/>
      <c r="U134" s="98"/>
      <c r="V134" s="98"/>
      <c r="W134" s="105"/>
      <c r="X134" s="105"/>
      <c r="Y134" s="105"/>
    </row>
    <row r="135" spans="2:25" ht="15.75" customHeight="1">
      <c r="B135" s="120"/>
      <c r="C135" s="107"/>
      <c r="D135" s="98"/>
      <c r="E135" s="56"/>
      <c r="F135" s="102"/>
      <c r="G135" s="102"/>
      <c r="H135" s="102"/>
      <c r="I135" s="102"/>
      <c r="J135" s="176"/>
      <c r="K135" s="107"/>
      <c r="L135" s="56"/>
      <c r="M135" s="112"/>
      <c r="N135" s="107"/>
      <c r="O135" s="105"/>
      <c r="P135" s="98"/>
      <c r="Q135" s="98"/>
      <c r="R135" s="98"/>
      <c r="S135" s="98"/>
      <c r="T135" s="98"/>
      <c r="U135" s="98"/>
      <c r="V135" s="98"/>
      <c r="W135" s="105"/>
      <c r="X135" s="105"/>
      <c r="Y135" s="105"/>
    </row>
    <row r="136" spans="2:25" ht="15.75" customHeight="1">
      <c r="B136" s="120"/>
      <c r="C136" s="107"/>
      <c r="D136" s="98"/>
      <c r="E136" s="56"/>
      <c r="F136" s="102"/>
      <c r="G136" s="102"/>
      <c r="H136" s="102"/>
      <c r="I136" s="102"/>
      <c r="J136" s="176"/>
      <c r="K136" s="107"/>
      <c r="L136" s="56"/>
      <c r="M136" s="112"/>
      <c r="N136" s="107"/>
      <c r="O136" s="105"/>
      <c r="P136" s="98"/>
      <c r="Q136" s="98"/>
      <c r="R136" s="98"/>
      <c r="S136" s="98"/>
      <c r="T136" s="98"/>
      <c r="U136" s="98"/>
      <c r="V136" s="98"/>
      <c r="W136" s="105"/>
      <c r="X136" s="105"/>
      <c r="Y136" s="105"/>
    </row>
    <row r="137" spans="2:25" ht="15.75" customHeight="1">
      <c r="B137" s="120"/>
      <c r="C137" s="107"/>
      <c r="D137" s="98"/>
      <c r="E137" s="56"/>
      <c r="F137" s="102"/>
      <c r="G137" s="102"/>
      <c r="H137" s="102"/>
      <c r="I137" s="102"/>
      <c r="J137" s="176"/>
      <c r="K137" s="107"/>
      <c r="L137" s="56"/>
      <c r="M137" s="112"/>
      <c r="N137" s="107"/>
      <c r="O137" s="105"/>
      <c r="P137" s="98"/>
      <c r="Q137" s="98"/>
      <c r="R137" s="98"/>
      <c r="S137" s="98"/>
      <c r="T137" s="98"/>
      <c r="U137" s="98"/>
      <c r="V137" s="98"/>
      <c r="W137" s="105"/>
      <c r="X137" s="105"/>
      <c r="Y137" s="105"/>
    </row>
    <row r="138" spans="2:25" ht="15.75" customHeight="1">
      <c r="B138" s="120"/>
      <c r="C138" s="107"/>
      <c r="D138" s="98"/>
      <c r="E138" s="56"/>
      <c r="F138" s="102"/>
      <c r="G138" s="102"/>
      <c r="H138" s="102"/>
      <c r="I138" s="102"/>
      <c r="J138" s="176"/>
      <c r="K138" s="107"/>
      <c r="L138" s="56"/>
      <c r="M138" s="112"/>
      <c r="N138" s="107"/>
      <c r="O138" s="105"/>
      <c r="P138" s="98"/>
      <c r="Q138" s="98"/>
      <c r="R138" s="98"/>
      <c r="S138" s="98"/>
      <c r="T138" s="98"/>
      <c r="U138" s="98"/>
      <c r="V138" s="98"/>
      <c r="W138" s="105"/>
      <c r="X138" s="105"/>
      <c r="Y138" s="105"/>
    </row>
    <row r="139" spans="2:25" ht="15.75" customHeight="1">
      <c r="B139" s="120"/>
      <c r="C139" s="107"/>
      <c r="D139" s="98"/>
      <c r="E139" s="56"/>
      <c r="F139" s="102"/>
      <c r="G139" s="102"/>
      <c r="H139" s="102"/>
      <c r="I139" s="102"/>
      <c r="J139" s="176"/>
      <c r="K139" s="107"/>
      <c r="L139" s="56"/>
      <c r="M139" s="112"/>
      <c r="N139" s="107"/>
      <c r="O139" s="105"/>
      <c r="P139" s="98"/>
      <c r="Q139" s="98"/>
      <c r="R139" s="98"/>
      <c r="S139" s="98"/>
      <c r="T139" s="98"/>
      <c r="U139" s="98"/>
      <c r="V139" s="98"/>
      <c r="W139" s="105"/>
      <c r="X139" s="105"/>
      <c r="Y139" s="105"/>
    </row>
    <row r="140" spans="2:25" ht="15.75" customHeight="1">
      <c r="B140" s="120"/>
      <c r="C140" s="107"/>
      <c r="D140" s="98"/>
      <c r="E140" s="56"/>
      <c r="F140" s="102"/>
      <c r="G140" s="102"/>
      <c r="H140" s="102"/>
      <c r="I140" s="102"/>
      <c r="J140" s="176"/>
      <c r="K140" s="107"/>
      <c r="L140" s="56"/>
      <c r="M140" s="112"/>
      <c r="N140" s="107"/>
      <c r="O140" s="105"/>
      <c r="P140" s="98"/>
      <c r="Q140" s="98"/>
      <c r="R140" s="98"/>
      <c r="S140" s="98"/>
      <c r="T140" s="98"/>
      <c r="U140" s="98"/>
      <c r="V140" s="98"/>
      <c r="W140" s="105"/>
      <c r="X140" s="105"/>
      <c r="Y140" s="105"/>
    </row>
    <row r="141" spans="2:25" ht="15.75" customHeight="1">
      <c r="B141" s="120"/>
      <c r="C141" s="107"/>
      <c r="D141" s="98"/>
      <c r="E141" s="56"/>
      <c r="F141" s="102"/>
      <c r="G141" s="102"/>
      <c r="H141" s="102"/>
      <c r="I141" s="102"/>
      <c r="J141" s="176"/>
      <c r="K141" s="107"/>
      <c r="L141" s="56"/>
      <c r="M141" s="112"/>
      <c r="N141" s="107"/>
      <c r="O141" s="105"/>
      <c r="P141" s="98"/>
      <c r="Q141" s="98"/>
      <c r="R141" s="98"/>
      <c r="S141" s="98"/>
      <c r="T141" s="98"/>
      <c r="U141" s="98"/>
      <c r="V141" s="98"/>
      <c r="W141" s="105"/>
      <c r="X141" s="105"/>
      <c r="Y141" s="105"/>
    </row>
    <row r="142" spans="2:25" ht="15.75" customHeight="1">
      <c r="B142" s="120"/>
      <c r="C142" s="107"/>
      <c r="D142" s="98"/>
      <c r="E142" s="56"/>
      <c r="F142" s="102"/>
      <c r="G142" s="102"/>
      <c r="H142" s="102"/>
      <c r="I142" s="102"/>
      <c r="J142" s="176"/>
      <c r="K142" s="107"/>
      <c r="L142" s="56"/>
      <c r="M142" s="112"/>
      <c r="N142" s="107"/>
      <c r="O142" s="105"/>
      <c r="P142" s="98"/>
      <c r="Q142" s="98"/>
      <c r="R142" s="98"/>
      <c r="S142" s="98"/>
      <c r="T142" s="98"/>
      <c r="U142" s="98"/>
      <c r="V142" s="98"/>
      <c r="W142" s="105"/>
      <c r="X142" s="105"/>
      <c r="Y142" s="105"/>
    </row>
    <row r="143" spans="2:25" ht="15.75" customHeight="1">
      <c r="B143" s="120"/>
      <c r="C143" s="107"/>
      <c r="D143" s="98"/>
      <c r="E143" s="56"/>
      <c r="F143" s="102"/>
      <c r="G143" s="102"/>
      <c r="H143" s="102"/>
      <c r="I143" s="102"/>
      <c r="J143" s="176"/>
      <c r="K143" s="107"/>
      <c r="L143" s="56"/>
      <c r="M143" s="112"/>
      <c r="N143" s="107"/>
      <c r="O143" s="105"/>
      <c r="P143" s="98"/>
      <c r="Q143" s="98"/>
      <c r="R143" s="98"/>
      <c r="S143" s="98"/>
      <c r="T143" s="98"/>
      <c r="U143" s="98"/>
      <c r="V143" s="98"/>
      <c r="W143" s="105"/>
      <c r="X143" s="105"/>
      <c r="Y143" s="105"/>
    </row>
    <row r="144" spans="2:25" ht="15.75" customHeight="1">
      <c r="B144" s="120"/>
      <c r="C144" s="107"/>
      <c r="D144" s="98"/>
      <c r="E144" s="56"/>
      <c r="F144" s="102"/>
      <c r="G144" s="102"/>
      <c r="H144" s="102"/>
      <c r="I144" s="102"/>
      <c r="J144" s="176"/>
      <c r="K144" s="107"/>
      <c r="L144" s="56"/>
      <c r="M144" s="112"/>
      <c r="N144" s="107"/>
      <c r="O144" s="105"/>
      <c r="P144" s="98"/>
      <c r="Q144" s="98"/>
      <c r="R144" s="98"/>
      <c r="S144" s="98"/>
      <c r="T144" s="98"/>
      <c r="U144" s="98"/>
      <c r="V144" s="98"/>
      <c r="W144" s="105"/>
      <c r="X144" s="105"/>
      <c r="Y144" s="105"/>
    </row>
    <row r="145" spans="2:25" ht="15.75" customHeight="1">
      <c r="B145" s="120"/>
      <c r="C145" s="107"/>
      <c r="D145" s="98"/>
      <c r="E145" s="56"/>
      <c r="F145" s="102"/>
      <c r="G145" s="102"/>
      <c r="H145" s="102"/>
      <c r="I145" s="102"/>
      <c r="J145" s="176"/>
      <c r="K145" s="107"/>
      <c r="L145" s="56"/>
      <c r="M145" s="112"/>
      <c r="N145" s="107"/>
      <c r="O145" s="105"/>
      <c r="P145" s="98"/>
      <c r="Q145" s="98"/>
      <c r="R145" s="98"/>
      <c r="S145" s="98"/>
      <c r="T145" s="98"/>
      <c r="U145" s="98"/>
      <c r="V145" s="98"/>
      <c r="W145" s="105"/>
      <c r="X145" s="105"/>
      <c r="Y145" s="105"/>
    </row>
    <row r="146" spans="2:25" ht="15.75" customHeight="1">
      <c r="B146" s="120"/>
      <c r="C146" s="107"/>
      <c r="D146" s="98"/>
      <c r="E146" s="56"/>
      <c r="F146" s="102"/>
      <c r="G146" s="102"/>
      <c r="H146" s="102"/>
      <c r="I146" s="102"/>
      <c r="J146" s="176"/>
      <c r="K146" s="107"/>
      <c r="L146" s="56"/>
      <c r="M146" s="112"/>
      <c r="N146" s="107"/>
      <c r="O146" s="105"/>
      <c r="P146" s="98"/>
      <c r="Q146" s="98"/>
      <c r="R146" s="98"/>
      <c r="S146" s="98"/>
      <c r="T146" s="98"/>
      <c r="U146" s="98"/>
      <c r="V146" s="98"/>
      <c r="W146" s="105"/>
      <c r="X146" s="105"/>
      <c r="Y146" s="105"/>
    </row>
    <row r="147" spans="2:25" ht="15.75" customHeight="1">
      <c r="B147" s="120"/>
      <c r="C147" s="107"/>
      <c r="D147" s="98"/>
      <c r="E147" s="56"/>
      <c r="F147" s="102"/>
      <c r="G147" s="102"/>
      <c r="H147" s="102"/>
      <c r="I147" s="102"/>
      <c r="J147" s="176"/>
      <c r="K147" s="107"/>
      <c r="L147" s="56"/>
      <c r="M147" s="112"/>
      <c r="N147" s="107"/>
      <c r="O147" s="105"/>
      <c r="P147" s="98"/>
      <c r="Q147" s="98"/>
      <c r="R147" s="98"/>
      <c r="S147" s="98"/>
      <c r="T147" s="98"/>
      <c r="U147" s="98"/>
      <c r="V147" s="98"/>
      <c r="W147" s="105"/>
      <c r="X147" s="105"/>
      <c r="Y147" s="105"/>
    </row>
    <row r="148" spans="2:25" ht="15.75" customHeight="1">
      <c r="B148" s="120"/>
      <c r="C148" s="107"/>
      <c r="D148" s="98"/>
      <c r="E148" s="56"/>
      <c r="F148" s="102"/>
      <c r="G148" s="102"/>
      <c r="H148" s="102"/>
      <c r="I148" s="102"/>
      <c r="J148" s="176"/>
      <c r="K148" s="107"/>
      <c r="L148" s="56"/>
      <c r="M148" s="112"/>
      <c r="N148" s="107"/>
      <c r="O148" s="105"/>
      <c r="P148" s="98"/>
      <c r="Q148" s="98"/>
      <c r="R148" s="98"/>
      <c r="S148" s="98"/>
      <c r="T148" s="98"/>
      <c r="U148" s="98"/>
      <c r="V148" s="98"/>
      <c r="W148" s="105"/>
      <c r="X148" s="105"/>
      <c r="Y148" s="105"/>
    </row>
    <row r="149" spans="2:25" ht="15.75" customHeight="1">
      <c r="B149" s="120"/>
      <c r="C149" s="107"/>
      <c r="D149" s="98"/>
      <c r="E149" s="56"/>
      <c r="F149" s="102"/>
      <c r="G149" s="102"/>
      <c r="H149" s="102"/>
      <c r="I149" s="102"/>
      <c r="J149" s="176"/>
      <c r="K149" s="107"/>
      <c r="L149" s="56"/>
      <c r="M149" s="112"/>
      <c r="N149" s="107"/>
      <c r="O149" s="105"/>
      <c r="P149" s="98"/>
      <c r="Q149" s="98"/>
      <c r="R149" s="98"/>
      <c r="S149" s="98"/>
      <c r="T149" s="98"/>
      <c r="U149" s="98"/>
      <c r="V149" s="98"/>
      <c r="W149" s="105"/>
      <c r="X149" s="105"/>
      <c r="Y149" s="105"/>
    </row>
    <row r="150" spans="2:25" ht="15.75" customHeight="1">
      <c r="B150" s="120"/>
      <c r="C150" s="107"/>
      <c r="D150" s="98"/>
      <c r="E150" s="56"/>
      <c r="F150" s="102"/>
      <c r="G150" s="102"/>
      <c r="H150" s="102"/>
      <c r="I150" s="102"/>
      <c r="J150" s="176"/>
      <c r="K150" s="107"/>
      <c r="L150" s="56"/>
      <c r="M150" s="112"/>
      <c r="N150" s="107"/>
      <c r="O150" s="105"/>
      <c r="P150" s="98"/>
      <c r="Q150" s="98"/>
      <c r="R150" s="98"/>
      <c r="S150" s="98"/>
      <c r="T150" s="98"/>
      <c r="U150" s="98"/>
      <c r="V150" s="98"/>
      <c r="W150" s="105"/>
      <c r="X150" s="105"/>
      <c r="Y150" s="105"/>
    </row>
    <row r="151" spans="2:25" ht="15.75" customHeight="1">
      <c r="B151" s="120"/>
      <c r="C151" s="107"/>
      <c r="D151" s="98"/>
      <c r="E151" s="56"/>
      <c r="F151" s="102"/>
      <c r="G151" s="102"/>
      <c r="H151" s="102"/>
      <c r="I151" s="102"/>
      <c r="J151" s="176"/>
      <c r="K151" s="107"/>
      <c r="L151" s="56"/>
      <c r="M151" s="112"/>
      <c r="N151" s="107"/>
      <c r="O151" s="105"/>
      <c r="P151" s="98"/>
      <c r="Q151" s="98"/>
      <c r="R151" s="98"/>
      <c r="S151" s="98"/>
      <c r="T151" s="98"/>
      <c r="U151" s="98"/>
      <c r="V151" s="98"/>
      <c r="W151" s="105"/>
      <c r="X151" s="105"/>
      <c r="Y151" s="105"/>
    </row>
    <row r="152" spans="2:25" ht="15.75" customHeight="1">
      <c r="B152" s="120"/>
      <c r="C152" s="107"/>
      <c r="D152" s="98"/>
      <c r="E152" s="56"/>
      <c r="F152" s="102"/>
      <c r="G152" s="102"/>
      <c r="H152" s="102"/>
      <c r="I152" s="102"/>
      <c r="J152" s="176"/>
      <c r="K152" s="107"/>
      <c r="L152" s="56"/>
      <c r="M152" s="112"/>
      <c r="N152" s="107"/>
      <c r="O152" s="105"/>
      <c r="P152" s="98"/>
      <c r="Q152" s="98"/>
      <c r="R152" s="98"/>
      <c r="S152" s="98"/>
      <c r="T152" s="98"/>
      <c r="U152" s="98"/>
      <c r="V152" s="98"/>
      <c r="W152" s="105"/>
      <c r="X152" s="105"/>
      <c r="Y152" s="105"/>
    </row>
    <row r="153" spans="2:25" ht="15.75" customHeight="1">
      <c r="B153" s="120"/>
      <c r="C153" s="107"/>
      <c r="D153" s="98"/>
      <c r="E153" s="56"/>
      <c r="F153" s="102"/>
      <c r="G153" s="102"/>
      <c r="H153" s="102"/>
      <c r="I153" s="102"/>
      <c r="J153" s="176"/>
      <c r="K153" s="107"/>
      <c r="L153" s="56"/>
      <c r="M153" s="112"/>
      <c r="N153" s="107"/>
      <c r="O153" s="105"/>
      <c r="P153" s="98"/>
      <c r="Q153" s="98"/>
      <c r="R153" s="98"/>
      <c r="S153" s="98"/>
      <c r="T153" s="98"/>
      <c r="U153" s="98"/>
      <c r="V153" s="98"/>
      <c r="W153" s="105"/>
      <c r="X153" s="105"/>
      <c r="Y153" s="105"/>
    </row>
    <row r="154" spans="2:25" ht="15.75" customHeight="1">
      <c r="B154" s="120"/>
      <c r="C154" s="107"/>
      <c r="D154" s="98"/>
      <c r="E154" s="56"/>
      <c r="F154" s="102"/>
      <c r="G154" s="102"/>
      <c r="H154" s="102"/>
      <c r="I154" s="102"/>
      <c r="J154" s="176"/>
      <c r="K154" s="107"/>
      <c r="L154" s="56"/>
      <c r="M154" s="112"/>
      <c r="N154" s="107"/>
      <c r="O154" s="105"/>
      <c r="P154" s="98"/>
      <c r="Q154" s="98"/>
      <c r="R154" s="98"/>
      <c r="S154" s="98"/>
      <c r="T154" s="98"/>
      <c r="U154" s="98"/>
      <c r="V154" s="98"/>
      <c r="W154" s="105"/>
      <c r="X154" s="105"/>
      <c r="Y154" s="105"/>
    </row>
    <row r="155" spans="2:25" ht="15.75" customHeight="1">
      <c r="B155" s="120"/>
      <c r="C155" s="107"/>
      <c r="D155" s="98"/>
      <c r="E155" s="56"/>
      <c r="F155" s="102"/>
      <c r="G155" s="102"/>
      <c r="H155" s="102"/>
      <c r="I155" s="102"/>
      <c r="J155" s="176"/>
      <c r="K155" s="107"/>
      <c r="L155" s="56"/>
      <c r="M155" s="112"/>
      <c r="N155" s="107"/>
      <c r="O155" s="105"/>
      <c r="P155" s="98"/>
      <c r="Q155" s="98"/>
      <c r="R155" s="98"/>
      <c r="S155" s="98"/>
      <c r="T155" s="98"/>
      <c r="U155" s="98"/>
      <c r="V155" s="98"/>
      <c r="W155" s="105"/>
      <c r="X155" s="105"/>
      <c r="Y155" s="105"/>
    </row>
    <row r="156" spans="2:25" ht="15.75" customHeight="1">
      <c r="B156" s="120"/>
      <c r="C156" s="107"/>
      <c r="D156" s="98"/>
      <c r="E156" s="56"/>
      <c r="F156" s="102"/>
      <c r="G156" s="102"/>
      <c r="H156" s="102"/>
      <c r="I156" s="102"/>
      <c r="J156" s="176"/>
      <c r="K156" s="107"/>
      <c r="L156" s="56"/>
      <c r="M156" s="112"/>
      <c r="N156" s="107"/>
      <c r="O156" s="105"/>
      <c r="P156" s="98"/>
      <c r="Q156" s="98"/>
      <c r="R156" s="98"/>
      <c r="S156" s="98"/>
      <c r="T156" s="98"/>
      <c r="U156" s="98"/>
      <c r="V156" s="98"/>
      <c r="W156" s="105"/>
      <c r="X156" s="105"/>
      <c r="Y156" s="105"/>
    </row>
    <row r="157" spans="2:25" ht="15.75" customHeight="1">
      <c r="B157" s="120"/>
      <c r="C157" s="107"/>
      <c r="D157" s="98"/>
      <c r="E157" s="56"/>
      <c r="F157" s="102"/>
      <c r="G157" s="102"/>
      <c r="H157" s="102"/>
      <c r="I157" s="102"/>
      <c r="J157" s="176"/>
      <c r="K157" s="107"/>
      <c r="L157" s="56"/>
      <c r="M157" s="112"/>
      <c r="N157" s="107"/>
      <c r="O157" s="105"/>
      <c r="P157" s="98"/>
      <c r="Q157" s="98"/>
      <c r="R157" s="98"/>
      <c r="S157" s="98"/>
      <c r="T157" s="98"/>
      <c r="U157" s="98"/>
      <c r="V157" s="98"/>
      <c r="W157" s="105"/>
      <c r="X157" s="105"/>
      <c r="Y157" s="105"/>
    </row>
    <row r="158" spans="2:25" ht="15.75" customHeight="1">
      <c r="B158" s="120"/>
      <c r="C158" s="107"/>
      <c r="D158" s="98"/>
      <c r="E158" s="56"/>
      <c r="F158" s="102"/>
      <c r="G158" s="102"/>
      <c r="H158" s="102"/>
      <c r="I158" s="102"/>
      <c r="J158" s="176"/>
      <c r="K158" s="107"/>
      <c r="L158" s="56"/>
      <c r="M158" s="112"/>
      <c r="N158" s="107"/>
      <c r="O158" s="105"/>
      <c r="P158" s="98"/>
      <c r="Q158" s="98"/>
      <c r="R158" s="98"/>
      <c r="S158" s="98"/>
      <c r="T158" s="98"/>
      <c r="U158" s="98"/>
      <c r="V158" s="98"/>
      <c r="W158" s="105"/>
      <c r="X158" s="105"/>
      <c r="Y158" s="105"/>
    </row>
    <row r="159" spans="2:25" ht="15.75" customHeight="1">
      <c r="B159" s="120"/>
      <c r="C159" s="107"/>
      <c r="D159" s="98"/>
      <c r="E159" s="56"/>
      <c r="F159" s="102"/>
      <c r="G159" s="102"/>
      <c r="H159" s="102"/>
      <c r="I159" s="102"/>
      <c r="J159" s="176"/>
      <c r="K159" s="107"/>
      <c r="L159" s="56"/>
      <c r="M159" s="112"/>
      <c r="N159" s="107"/>
      <c r="O159" s="105"/>
      <c r="P159" s="98"/>
      <c r="Q159" s="98"/>
      <c r="R159" s="98"/>
      <c r="S159" s="98"/>
      <c r="T159" s="98"/>
      <c r="U159" s="98"/>
      <c r="V159" s="98"/>
      <c r="W159" s="105"/>
      <c r="X159" s="105"/>
      <c r="Y159" s="105"/>
    </row>
    <row r="160" spans="2:25" ht="15.75" customHeight="1">
      <c r="B160" s="120"/>
      <c r="C160" s="107"/>
      <c r="D160" s="98"/>
      <c r="E160" s="56"/>
      <c r="F160" s="102"/>
      <c r="G160" s="102"/>
      <c r="H160" s="102"/>
      <c r="I160" s="102"/>
      <c r="J160" s="176"/>
      <c r="K160" s="107"/>
      <c r="L160" s="56"/>
      <c r="M160" s="112"/>
      <c r="N160" s="107"/>
      <c r="O160" s="105"/>
      <c r="P160" s="98"/>
      <c r="Q160" s="98"/>
      <c r="R160" s="98"/>
      <c r="S160" s="98"/>
      <c r="T160" s="98"/>
      <c r="U160" s="98"/>
      <c r="V160" s="98"/>
      <c r="W160" s="105"/>
      <c r="X160" s="105"/>
      <c r="Y160" s="105"/>
    </row>
    <row r="161" spans="2:25" ht="15.75" customHeight="1">
      <c r="B161" s="108"/>
      <c r="C161" s="101"/>
      <c r="D161" s="56"/>
      <c r="E161" s="56"/>
      <c r="F161" s="102"/>
      <c r="G161" s="102"/>
      <c r="H161" s="102"/>
      <c r="I161" s="102"/>
      <c r="J161" s="176"/>
      <c r="K161" s="107"/>
      <c r="L161" s="56"/>
      <c r="M161" s="112"/>
      <c r="N161" s="107"/>
      <c r="O161" s="105"/>
      <c r="P161" s="98"/>
      <c r="Q161" s="98"/>
      <c r="R161" s="98"/>
      <c r="S161" s="98"/>
      <c r="T161" s="98"/>
      <c r="U161" s="98"/>
      <c r="V161" s="98"/>
      <c r="W161" s="105"/>
      <c r="X161" s="105"/>
      <c r="Y161" s="105"/>
    </row>
    <row r="162" spans="2:25" ht="15.75" customHeight="1">
      <c r="B162" s="56"/>
      <c r="C162" s="101"/>
      <c r="D162" s="56"/>
      <c r="E162" s="56"/>
      <c r="F162" s="102"/>
      <c r="G162" s="102"/>
      <c r="H162" s="102"/>
      <c r="I162" s="102"/>
      <c r="J162" s="173"/>
      <c r="K162" s="106"/>
      <c r="L162" s="56"/>
      <c r="M162" s="110"/>
      <c r="N162" s="101"/>
      <c r="O162" s="105"/>
      <c r="P162" s="98"/>
      <c r="Q162" s="98"/>
      <c r="R162" s="98"/>
      <c r="S162" s="98"/>
      <c r="T162" s="98"/>
      <c r="U162" s="98"/>
      <c r="V162" s="98"/>
      <c r="W162" s="105"/>
      <c r="X162" s="105"/>
      <c r="Y162" s="105"/>
    </row>
    <row r="163" spans="2:25" ht="15.75" customHeight="1">
      <c r="B163" s="113"/>
      <c r="C163" s="107"/>
      <c r="D163" s="107"/>
      <c r="E163" s="107"/>
      <c r="F163" s="107"/>
      <c r="G163" s="107"/>
      <c r="H163" s="107"/>
      <c r="I163" s="107"/>
      <c r="J163" s="174"/>
      <c r="K163" s="107"/>
      <c r="L163" s="107"/>
      <c r="M163" s="107"/>
      <c r="N163" s="107"/>
      <c r="O163" s="105"/>
      <c r="P163" s="98"/>
      <c r="Q163" s="98"/>
      <c r="R163" s="98"/>
      <c r="S163" s="98"/>
      <c r="T163" s="98"/>
      <c r="U163" s="98"/>
      <c r="V163" s="98"/>
      <c r="W163" s="105"/>
      <c r="X163" s="105"/>
      <c r="Y163" s="105"/>
    </row>
    <row r="164" spans="2:25" s="48" customFormat="1" ht="15.75" customHeight="1">
      <c r="B164" s="107"/>
      <c r="C164" s="107"/>
      <c r="D164" s="107"/>
      <c r="E164" s="107"/>
      <c r="F164" s="107"/>
      <c r="G164" s="107"/>
      <c r="H164" s="107"/>
      <c r="I164" s="107"/>
      <c r="J164" s="174"/>
      <c r="K164" s="107"/>
      <c r="L164" s="107"/>
      <c r="M164" s="107"/>
      <c r="N164" s="107"/>
      <c r="O164" s="114"/>
      <c r="P164" s="228"/>
      <c r="Q164" s="228"/>
      <c r="R164" s="228"/>
      <c r="S164" s="228"/>
      <c r="T164" s="228"/>
      <c r="U164" s="228"/>
      <c r="V164" s="228"/>
      <c r="W164" s="114"/>
      <c r="X164" s="114"/>
      <c r="Y164" s="114"/>
    </row>
    <row r="165" spans="2:25" s="72" customFormat="1" ht="15.75" customHeight="1">
      <c r="B165" s="108"/>
      <c r="C165" s="101"/>
      <c r="D165" s="116"/>
      <c r="E165" s="116"/>
      <c r="F165" s="117"/>
      <c r="G165" s="117"/>
      <c r="H165" s="117"/>
      <c r="I165" s="117"/>
      <c r="J165" s="175"/>
      <c r="K165" s="118"/>
      <c r="L165" s="56"/>
      <c r="M165" s="119"/>
      <c r="N165" s="101"/>
      <c r="O165" s="105"/>
      <c r="P165" s="98"/>
      <c r="Q165" s="98"/>
      <c r="R165" s="98"/>
      <c r="S165" s="98"/>
      <c r="T165" s="98"/>
      <c r="U165" s="98"/>
      <c r="V165" s="98"/>
      <c r="W165" s="105"/>
      <c r="X165" s="105"/>
      <c r="Y165" s="105"/>
    </row>
    <row r="166" spans="2:25" ht="15.75" customHeight="1">
      <c r="B166" s="108"/>
      <c r="C166" s="101"/>
      <c r="D166" s="56"/>
      <c r="E166" s="56"/>
      <c r="F166" s="102"/>
      <c r="G166" s="102"/>
      <c r="H166" s="102"/>
      <c r="I166" s="102"/>
      <c r="J166" s="173"/>
      <c r="K166" s="106"/>
      <c r="L166" s="56"/>
      <c r="M166" s="110"/>
      <c r="N166" s="101"/>
      <c r="O166" s="105"/>
      <c r="P166" s="98"/>
      <c r="Q166" s="98"/>
      <c r="R166" s="98"/>
      <c r="S166" s="98"/>
      <c r="T166" s="98"/>
      <c r="U166" s="98"/>
      <c r="V166" s="98"/>
      <c r="W166" s="105"/>
      <c r="X166" s="105"/>
      <c r="Y166" s="105"/>
    </row>
    <row r="167" spans="2:25" ht="15.75" customHeight="1">
      <c r="B167" s="120"/>
      <c r="C167" s="107"/>
      <c r="D167" s="98"/>
      <c r="E167" s="56"/>
      <c r="F167" s="102"/>
      <c r="G167" s="102"/>
      <c r="H167" s="102"/>
      <c r="I167" s="102"/>
      <c r="J167" s="176"/>
      <c r="K167" s="106"/>
      <c r="L167" s="56"/>
      <c r="M167" s="112"/>
      <c r="N167" s="107"/>
      <c r="O167" s="105"/>
      <c r="P167" s="98"/>
      <c r="Q167" s="98"/>
      <c r="R167" s="98"/>
      <c r="S167" s="98"/>
      <c r="T167" s="98"/>
      <c r="U167" s="98"/>
      <c r="V167" s="98"/>
      <c r="W167" s="105"/>
      <c r="X167" s="105"/>
      <c r="Y167" s="105"/>
    </row>
    <row r="168" spans="2:25" ht="15.75" customHeight="1">
      <c r="B168" s="120"/>
      <c r="C168" s="107"/>
      <c r="D168" s="98"/>
      <c r="E168" s="56"/>
      <c r="F168" s="102"/>
      <c r="G168" s="102"/>
      <c r="H168" s="102"/>
      <c r="I168" s="102"/>
      <c r="J168" s="176"/>
      <c r="K168" s="106"/>
      <c r="L168" s="56"/>
      <c r="M168" s="112"/>
      <c r="N168" s="107"/>
      <c r="O168" s="105"/>
      <c r="P168" s="98"/>
      <c r="Q168" s="98"/>
      <c r="R168" s="98"/>
      <c r="S168" s="98"/>
      <c r="T168" s="98"/>
      <c r="U168" s="98"/>
      <c r="V168" s="98"/>
      <c r="W168" s="105"/>
      <c r="X168" s="105"/>
      <c r="Y168" s="105"/>
    </row>
    <row r="169" spans="2:25" ht="15.75" customHeight="1">
      <c r="B169" s="120"/>
      <c r="C169" s="107"/>
      <c r="D169" s="98"/>
      <c r="E169" s="56"/>
      <c r="F169" s="102"/>
      <c r="G169" s="102"/>
      <c r="H169" s="102"/>
      <c r="I169" s="102"/>
      <c r="J169" s="176"/>
      <c r="K169" s="106"/>
      <c r="L169" s="56"/>
      <c r="M169" s="112"/>
      <c r="N169" s="107"/>
      <c r="O169" s="105"/>
      <c r="P169" s="98"/>
      <c r="Q169" s="98"/>
      <c r="R169" s="98"/>
      <c r="S169" s="98"/>
      <c r="T169" s="98"/>
      <c r="U169" s="98"/>
      <c r="V169" s="98"/>
      <c r="W169" s="105"/>
      <c r="X169" s="105"/>
      <c r="Y169" s="105"/>
    </row>
    <row r="170" spans="2:25" ht="15.75" customHeight="1">
      <c r="B170" s="120"/>
      <c r="C170" s="107"/>
      <c r="D170" s="98"/>
      <c r="E170" s="56"/>
      <c r="F170" s="102"/>
      <c r="G170" s="102"/>
      <c r="H170" s="102"/>
      <c r="I170" s="102"/>
      <c r="J170" s="176"/>
      <c r="K170" s="106"/>
      <c r="L170" s="56"/>
      <c r="M170" s="112"/>
      <c r="N170" s="107"/>
      <c r="O170" s="105"/>
      <c r="P170" s="98"/>
      <c r="Q170" s="98"/>
      <c r="R170" s="98"/>
      <c r="S170" s="98"/>
      <c r="T170" s="98"/>
      <c r="U170" s="98"/>
      <c r="V170" s="98"/>
      <c r="W170" s="105"/>
      <c r="X170" s="105"/>
      <c r="Y170" s="105"/>
    </row>
    <row r="171" spans="2:25" ht="15.75" customHeight="1">
      <c r="B171" s="120"/>
      <c r="C171" s="107"/>
      <c r="D171" s="98"/>
      <c r="E171" s="56"/>
      <c r="F171" s="102"/>
      <c r="G171" s="102"/>
      <c r="H171" s="102"/>
      <c r="I171" s="102"/>
      <c r="J171" s="176"/>
      <c r="K171" s="106"/>
      <c r="L171" s="56"/>
      <c r="M171" s="112"/>
      <c r="N171" s="107"/>
      <c r="O171" s="105"/>
      <c r="P171" s="98"/>
      <c r="Q171" s="98"/>
      <c r="R171" s="98"/>
      <c r="S171" s="98"/>
      <c r="T171" s="98"/>
      <c r="U171" s="98"/>
      <c r="V171" s="98"/>
      <c r="W171" s="105"/>
      <c r="X171" s="105"/>
      <c r="Y171" s="105"/>
    </row>
    <row r="172" spans="2:25" ht="15.75" customHeight="1">
      <c r="B172" s="120"/>
      <c r="C172" s="107"/>
      <c r="D172" s="98"/>
      <c r="E172" s="56"/>
      <c r="F172" s="102"/>
      <c r="G172" s="102"/>
      <c r="H172" s="102"/>
      <c r="I172" s="102"/>
      <c r="J172" s="176"/>
      <c r="K172" s="106"/>
      <c r="L172" s="56"/>
      <c r="M172" s="112"/>
      <c r="N172" s="107"/>
      <c r="O172" s="105"/>
      <c r="P172" s="98"/>
      <c r="Q172" s="98"/>
      <c r="R172" s="98"/>
      <c r="S172" s="98"/>
      <c r="T172" s="98"/>
      <c r="U172" s="98"/>
      <c r="V172" s="98"/>
      <c r="W172" s="105"/>
      <c r="X172" s="105"/>
      <c r="Y172" s="105"/>
    </row>
    <row r="173" spans="2:25" ht="15.75" customHeight="1">
      <c r="B173" s="120"/>
      <c r="C173" s="107"/>
      <c r="D173" s="98"/>
      <c r="E173" s="56"/>
      <c r="F173" s="102"/>
      <c r="G173" s="102"/>
      <c r="H173" s="102"/>
      <c r="I173" s="102"/>
      <c r="J173" s="176"/>
      <c r="K173" s="106"/>
      <c r="L173" s="56"/>
      <c r="M173" s="112"/>
      <c r="N173" s="107"/>
      <c r="O173" s="105"/>
      <c r="P173" s="98"/>
      <c r="Q173" s="98"/>
      <c r="R173" s="98"/>
      <c r="S173" s="98"/>
      <c r="T173" s="98"/>
      <c r="U173" s="98"/>
      <c r="V173" s="98"/>
      <c r="W173" s="105"/>
      <c r="X173" s="105"/>
      <c r="Y173" s="105"/>
    </row>
    <row r="174" spans="2:25" ht="15.75" customHeight="1">
      <c r="B174" s="120"/>
      <c r="C174" s="107"/>
      <c r="D174" s="98"/>
      <c r="E174" s="56"/>
      <c r="F174" s="102"/>
      <c r="G174" s="102"/>
      <c r="H174" s="102"/>
      <c r="I174" s="102"/>
      <c r="J174" s="176"/>
      <c r="K174" s="106"/>
      <c r="L174" s="56"/>
      <c r="M174" s="112"/>
      <c r="N174" s="107"/>
      <c r="O174" s="105"/>
      <c r="P174" s="98"/>
      <c r="Q174" s="98"/>
      <c r="R174" s="98"/>
      <c r="S174" s="98"/>
      <c r="T174" s="98"/>
      <c r="U174" s="98"/>
      <c r="V174" s="98"/>
      <c r="W174" s="105"/>
      <c r="X174" s="105"/>
      <c r="Y174" s="105"/>
    </row>
    <row r="175" spans="2:25" ht="15.75" customHeight="1">
      <c r="B175" s="120"/>
      <c r="C175" s="107"/>
      <c r="D175" s="98"/>
      <c r="E175" s="56"/>
      <c r="F175" s="102"/>
      <c r="G175" s="102"/>
      <c r="H175" s="102"/>
      <c r="I175" s="102"/>
      <c r="J175" s="176"/>
      <c r="K175" s="107"/>
      <c r="L175" s="56"/>
      <c r="M175" s="112"/>
      <c r="N175" s="107"/>
      <c r="O175" s="105"/>
      <c r="P175" s="98"/>
      <c r="Q175" s="98"/>
      <c r="R175" s="98"/>
      <c r="S175" s="98"/>
      <c r="T175" s="98"/>
      <c r="U175" s="98"/>
      <c r="V175" s="98"/>
      <c r="W175" s="105"/>
      <c r="X175" s="105"/>
      <c r="Y175" s="105"/>
    </row>
    <row r="176" spans="2:25" ht="15.75" customHeight="1">
      <c r="B176" s="108"/>
      <c r="C176" s="101"/>
      <c r="D176" s="56"/>
      <c r="E176" s="56"/>
      <c r="F176" s="102"/>
      <c r="G176" s="102"/>
      <c r="H176" s="102"/>
      <c r="I176" s="102"/>
      <c r="J176" s="173"/>
      <c r="K176" s="106"/>
      <c r="L176" s="56"/>
      <c r="M176" s="110"/>
      <c r="N176" s="101"/>
      <c r="O176" s="105"/>
      <c r="P176" s="98"/>
      <c r="Q176" s="98"/>
      <c r="R176" s="98"/>
      <c r="S176" s="98"/>
      <c r="T176" s="98"/>
      <c r="U176" s="98"/>
      <c r="V176" s="98"/>
      <c r="W176" s="105"/>
      <c r="X176" s="105"/>
      <c r="Y176" s="105"/>
    </row>
    <row r="177" spans="2:25" ht="15.75" customHeight="1">
      <c r="B177" s="115"/>
      <c r="C177" s="121"/>
      <c r="D177" s="56"/>
      <c r="E177" s="56"/>
      <c r="F177" s="102"/>
      <c r="G177" s="102"/>
      <c r="H177" s="102"/>
      <c r="I177" s="102"/>
      <c r="J177" s="173"/>
      <c r="K177" s="106"/>
      <c r="L177" s="56"/>
      <c r="M177" s="111"/>
      <c r="N177" s="101"/>
      <c r="O177" s="105"/>
      <c r="P177" s="98"/>
      <c r="Q177" s="98"/>
      <c r="R177" s="98"/>
      <c r="S177" s="98"/>
      <c r="T177" s="98"/>
      <c r="U177" s="98"/>
      <c r="V177" s="98"/>
      <c r="W177" s="105"/>
      <c r="X177" s="105"/>
      <c r="Y177" s="105"/>
    </row>
    <row r="178" spans="2:25" ht="15.75" customHeight="1">
      <c r="B178" s="115"/>
      <c r="C178" s="115"/>
      <c r="D178" s="115"/>
      <c r="E178" s="56"/>
      <c r="F178" s="122"/>
      <c r="G178" s="122"/>
      <c r="H178" s="122"/>
      <c r="I178" s="122"/>
      <c r="J178" s="175"/>
      <c r="K178" s="118"/>
      <c r="L178" s="116"/>
      <c r="M178" s="123"/>
      <c r="N178" s="101"/>
      <c r="O178" s="105"/>
      <c r="P178" s="98"/>
      <c r="Q178" s="98"/>
      <c r="R178" s="98"/>
      <c r="S178" s="98"/>
      <c r="T178" s="98"/>
      <c r="U178" s="98"/>
      <c r="V178" s="98"/>
      <c r="W178" s="105"/>
      <c r="X178" s="105"/>
      <c r="Y178" s="105"/>
    </row>
    <row r="179" spans="2:25" ht="15.75" customHeight="1">
      <c r="B179" s="124"/>
      <c r="C179" s="115"/>
      <c r="D179" s="115"/>
      <c r="E179" s="56"/>
      <c r="F179" s="122"/>
      <c r="G179" s="122"/>
      <c r="H179" s="122"/>
      <c r="I179" s="122"/>
      <c r="J179" s="175"/>
      <c r="K179" s="118"/>
      <c r="L179" s="116"/>
      <c r="M179" s="98"/>
      <c r="N179" s="101"/>
      <c r="O179" s="105"/>
      <c r="P179" s="98"/>
      <c r="Q179" s="98"/>
      <c r="R179" s="98"/>
      <c r="S179" s="98"/>
      <c r="T179" s="98"/>
      <c r="U179" s="98"/>
      <c r="V179" s="98"/>
      <c r="W179" s="105"/>
      <c r="X179" s="105"/>
      <c r="Y179" s="105"/>
    </row>
    <row r="180" spans="2:25" ht="15.75" customHeight="1">
      <c r="B180" s="109"/>
      <c r="C180" s="101"/>
      <c r="D180" s="98"/>
      <c r="E180" s="56"/>
      <c r="F180" s="102"/>
      <c r="G180" s="102"/>
      <c r="H180" s="102"/>
      <c r="I180" s="102"/>
      <c r="J180" s="173"/>
      <c r="K180" s="106"/>
      <c r="L180" s="56"/>
      <c r="M180" s="110"/>
      <c r="N180" s="101"/>
      <c r="O180" s="105"/>
      <c r="P180" s="98"/>
      <c r="Q180" s="98"/>
      <c r="R180" s="98"/>
      <c r="S180" s="98"/>
      <c r="T180" s="98"/>
      <c r="U180" s="98"/>
      <c r="V180" s="98"/>
      <c r="W180" s="105"/>
      <c r="X180" s="105"/>
      <c r="Y180" s="105"/>
    </row>
    <row r="181" spans="2:25" ht="15.75" customHeight="1">
      <c r="B181" s="109"/>
      <c r="C181" s="101"/>
      <c r="D181" s="98"/>
      <c r="E181" s="56"/>
      <c r="F181" s="102"/>
      <c r="G181" s="102"/>
      <c r="H181" s="102"/>
      <c r="I181" s="102"/>
      <c r="J181" s="173"/>
      <c r="K181" s="106"/>
      <c r="L181" s="56"/>
      <c r="M181" s="110"/>
      <c r="N181" s="101"/>
      <c r="O181" s="105"/>
      <c r="P181" s="98"/>
      <c r="Q181" s="98"/>
      <c r="R181" s="98"/>
      <c r="S181" s="98"/>
      <c r="T181" s="98"/>
      <c r="U181" s="98"/>
      <c r="V181" s="98"/>
      <c r="W181" s="105"/>
      <c r="X181" s="105"/>
      <c r="Y181" s="105"/>
    </row>
    <row r="182" spans="2:25" ht="15.75" customHeight="1">
      <c r="B182" s="109"/>
      <c r="C182" s="101"/>
      <c r="D182" s="98"/>
      <c r="E182" s="56"/>
      <c r="F182" s="102"/>
      <c r="G182" s="102"/>
      <c r="H182" s="102"/>
      <c r="I182" s="102"/>
      <c r="J182" s="173"/>
      <c r="K182" s="106"/>
      <c r="L182" s="56"/>
      <c r="M182" s="110"/>
      <c r="N182" s="101"/>
      <c r="O182" s="105"/>
      <c r="P182" s="98"/>
      <c r="Q182" s="98"/>
      <c r="R182" s="98"/>
      <c r="S182" s="98"/>
      <c r="T182" s="98"/>
      <c r="U182" s="98"/>
      <c r="V182" s="98"/>
      <c r="W182" s="105"/>
      <c r="X182" s="105"/>
      <c r="Y182" s="105"/>
    </row>
    <row r="183" spans="2:25" ht="15.75" customHeight="1">
      <c r="B183" s="109"/>
      <c r="C183" s="101"/>
      <c r="D183" s="98"/>
      <c r="E183" s="56"/>
      <c r="F183" s="102"/>
      <c r="G183" s="102"/>
      <c r="H183" s="102"/>
      <c r="I183" s="102"/>
      <c r="J183" s="173"/>
      <c r="K183" s="106"/>
      <c r="L183" s="56"/>
      <c r="M183" s="110"/>
      <c r="N183" s="101"/>
      <c r="O183" s="105"/>
      <c r="P183" s="98"/>
      <c r="Q183" s="98"/>
      <c r="R183" s="98"/>
      <c r="S183" s="98"/>
      <c r="T183" s="98"/>
      <c r="U183" s="98"/>
      <c r="V183" s="98"/>
      <c r="W183" s="105"/>
      <c r="X183" s="105"/>
      <c r="Y183" s="105"/>
    </row>
    <row r="184" spans="2:25" ht="15.75" customHeight="1">
      <c r="B184" s="109"/>
      <c r="C184" s="115"/>
      <c r="D184" s="101"/>
      <c r="E184" s="56"/>
      <c r="F184" s="125"/>
      <c r="G184" s="125"/>
      <c r="H184" s="125"/>
      <c r="I184" s="125"/>
      <c r="J184" s="173"/>
      <c r="K184" s="106"/>
      <c r="L184" s="56"/>
      <c r="M184" s="111"/>
      <c r="N184" s="101"/>
      <c r="O184" s="105"/>
      <c r="P184" s="98"/>
      <c r="Q184" s="98"/>
      <c r="R184" s="98"/>
      <c r="S184" s="98"/>
      <c r="T184" s="98"/>
      <c r="U184" s="98"/>
      <c r="V184" s="98"/>
      <c r="W184" s="105"/>
      <c r="X184" s="105"/>
      <c r="Y184" s="105"/>
    </row>
    <row r="185" spans="2:25" ht="15">
      <c r="B185" s="101"/>
      <c r="C185" s="101"/>
      <c r="D185" s="56"/>
      <c r="E185" s="56"/>
      <c r="F185" s="102"/>
      <c r="G185" s="102"/>
      <c r="H185" s="102"/>
      <c r="I185" s="102"/>
      <c r="J185" s="173"/>
      <c r="K185" s="106"/>
      <c r="L185" s="56"/>
      <c r="M185" s="111"/>
      <c r="N185" s="101"/>
      <c r="O185" s="100"/>
      <c r="W185" s="100"/>
      <c r="X185" s="100"/>
      <c r="Y185" s="100"/>
    </row>
    <row r="186" spans="2:25" ht="15">
      <c r="B186" s="56"/>
      <c r="C186" s="101"/>
      <c r="D186" s="56"/>
      <c r="E186" s="56"/>
      <c r="F186" s="102"/>
      <c r="G186" s="102"/>
      <c r="H186" s="102"/>
      <c r="I186" s="102"/>
      <c r="J186" s="173"/>
      <c r="K186" s="126"/>
      <c r="L186" s="127"/>
      <c r="M186" s="128"/>
      <c r="N186" s="126"/>
      <c r="O186" s="100"/>
      <c r="W186" s="100"/>
      <c r="X186" s="100"/>
      <c r="Y186" s="100"/>
    </row>
    <row r="187" spans="2:25" ht="15">
      <c r="B187" s="100"/>
      <c r="C187" s="3"/>
      <c r="D187" s="91"/>
      <c r="E187" s="91"/>
      <c r="F187" s="129"/>
      <c r="G187" s="129"/>
      <c r="H187" s="129"/>
      <c r="I187" s="129"/>
      <c r="J187" s="177"/>
      <c r="K187" s="130"/>
      <c r="L187" s="131"/>
      <c r="M187" s="132"/>
      <c r="N187" s="130"/>
      <c r="O187" s="100"/>
      <c r="W187" s="100"/>
      <c r="X187" s="100"/>
      <c r="Y187" s="100"/>
    </row>
    <row r="188" spans="2:25" ht="15">
      <c r="B188" s="100"/>
      <c r="C188" s="3"/>
      <c r="D188" s="91"/>
      <c r="E188" s="91"/>
      <c r="F188" s="129"/>
      <c r="G188" s="129"/>
      <c r="H188" s="129"/>
      <c r="I188" s="129"/>
      <c r="J188" s="177"/>
      <c r="K188" s="130"/>
      <c r="L188" s="131"/>
      <c r="M188" s="132"/>
      <c r="N188" s="130"/>
      <c r="O188" s="100"/>
      <c r="W188" s="100"/>
      <c r="X188" s="100"/>
      <c r="Y188" s="100"/>
    </row>
    <row r="189" spans="2:25" ht="15">
      <c r="B189" s="100"/>
      <c r="C189" s="3"/>
      <c r="D189" s="91"/>
      <c r="E189" s="91"/>
      <c r="F189" s="129"/>
      <c r="G189" s="129"/>
      <c r="H189" s="129"/>
      <c r="I189" s="129"/>
      <c r="J189" s="177"/>
      <c r="K189" s="130"/>
      <c r="L189" s="131"/>
      <c r="M189" s="132"/>
      <c r="N189" s="130"/>
      <c r="O189" s="100"/>
      <c r="W189" s="100"/>
      <c r="X189" s="100"/>
      <c r="Y189" s="100"/>
    </row>
    <row r="190" spans="2:25" ht="15">
      <c r="B190" s="100"/>
      <c r="C190" s="3"/>
      <c r="D190" s="91"/>
      <c r="E190" s="91"/>
      <c r="F190" s="129"/>
      <c r="G190" s="129"/>
      <c r="H190" s="129"/>
      <c r="I190" s="129"/>
      <c r="J190" s="177"/>
      <c r="K190" s="130"/>
      <c r="L190" s="131"/>
      <c r="M190" s="132"/>
      <c r="N190" s="3"/>
      <c r="O190" s="100"/>
      <c r="W190" s="100"/>
      <c r="X190" s="100"/>
      <c r="Y190" s="100"/>
    </row>
    <row r="191" spans="2:25" ht="15">
      <c r="B191" s="100"/>
      <c r="C191" s="3"/>
      <c r="D191" s="91"/>
      <c r="E191" s="91"/>
      <c r="F191" s="129"/>
      <c r="G191" s="129"/>
      <c r="H191" s="129"/>
      <c r="I191" s="129"/>
      <c r="J191" s="177"/>
      <c r="K191" s="130"/>
      <c r="L191" s="131"/>
      <c r="M191" s="132"/>
      <c r="N191" s="130"/>
      <c r="O191" s="100"/>
      <c r="W191" s="100"/>
      <c r="X191" s="100"/>
      <c r="Y191" s="100"/>
    </row>
    <row r="192" spans="2:25" ht="15">
      <c r="B192" s="100"/>
      <c r="C192" s="3"/>
      <c r="D192" s="91"/>
      <c r="E192" s="91"/>
      <c r="F192" s="129"/>
      <c r="G192" s="129"/>
      <c r="H192" s="129"/>
      <c r="I192" s="129"/>
      <c r="J192" s="177"/>
      <c r="K192" s="130"/>
      <c r="L192" s="131"/>
      <c r="M192" s="132"/>
      <c r="N192" s="130"/>
      <c r="O192" s="100"/>
      <c r="W192" s="100"/>
      <c r="X192" s="100"/>
      <c r="Y192" s="100"/>
    </row>
    <row r="193" spans="2:25" ht="15">
      <c r="B193" s="100"/>
      <c r="C193" s="3"/>
      <c r="D193" s="91"/>
      <c r="E193" s="91"/>
      <c r="F193" s="129"/>
      <c r="G193" s="129"/>
      <c r="H193" s="129"/>
      <c r="I193" s="129"/>
      <c r="J193" s="177"/>
      <c r="K193" s="130"/>
      <c r="L193" s="131"/>
      <c r="M193" s="132"/>
      <c r="N193" s="130"/>
      <c r="O193" s="100"/>
      <c r="W193" s="100"/>
      <c r="X193" s="100"/>
      <c r="Y193" s="100"/>
    </row>
    <row r="194" spans="2:25" ht="15">
      <c r="B194" s="100"/>
      <c r="C194" s="3"/>
      <c r="D194" s="91"/>
      <c r="E194" s="91"/>
      <c r="F194" s="129"/>
      <c r="G194" s="129"/>
      <c r="H194" s="129"/>
      <c r="I194" s="129"/>
      <c r="J194" s="177"/>
      <c r="K194" s="130"/>
      <c r="L194" s="131"/>
      <c r="M194" s="132"/>
      <c r="N194" s="3"/>
      <c r="O194" s="100"/>
      <c r="W194" s="100"/>
      <c r="X194" s="100"/>
      <c r="Y194" s="100"/>
    </row>
    <row r="195" spans="2:25" ht="15">
      <c r="B195" s="100"/>
      <c r="C195" s="3"/>
      <c r="D195" s="100"/>
      <c r="E195" s="100"/>
      <c r="F195" s="133"/>
      <c r="G195" s="133"/>
      <c r="H195" s="133"/>
      <c r="I195" s="133"/>
      <c r="J195" s="178"/>
      <c r="K195" s="3"/>
      <c r="L195" s="100"/>
      <c r="M195" s="100"/>
      <c r="N195" s="130"/>
      <c r="O195" s="100"/>
      <c r="W195" s="100"/>
      <c r="X195" s="100"/>
      <c r="Y195" s="100"/>
    </row>
    <row r="196" spans="2:25" ht="15">
      <c r="B196" s="100"/>
      <c r="C196" s="3"/>
      <c r="D196" s="91"/>
      <c r="E196" s="91"/>
      <c r="F196" s="129"/>
      <c r="G196" s="129"/>
      <c r="H196" s="129"/>
      <c r="I196" s="129"/>
      <c r="J196" s="177"/>
      <c r="K196" s="3"/>
      <c r="L196" s="100"/>
      <c r="M196" s="131"/>
      <c r="N196" s="3"/>
      <c r="O196" s="100"/>
      <c r="W196" s="100"/>
      <c r="X196" s="100"/>
      <c r="Y196" s="100"/>
    </row>
    <row r="197" spans="2:25" ht="15">
      <c r="B197" s="100"/>
      <c r="C197" s="3"/>
      <c r="D197" s="91"/>
      <c r="E197" s="91"/>
      <c r="F197" s="129"/>
      <c r="G197" s="129"/>
      <c r="H197" s="129"/>
      <c r="I197" s="129"/>
      <c r="J197" s="177"/>
      <c r="K197" s="3"/>
      <c r="L197" s="100"/>
      <c r="M197" s="131"/>
      <c r="N197" s="130"/>
      <c r="O197" s="100"/>
      <c r="W197" s="100"/>
      <c r="X197" s="100"/>
      <c r="Y197" s="100"/>
    </row>
    <row r="198" spans="2:25" ht="15">
      <c r="B198" s="100"/>
      <c r="C198" s="3"/>
      <c r="D198" s="91"/>
      <c r="E198" s="91"/>
      <c r="F198" s="129"/>
      <c r="G198" s="129"/>
      <c r="H198" s="129"/>
      <c r="I198" s="129"/>
      <c r="J198" s="177"/>
      <c r="K198" s="3"/>
      <c r="L198" s="100"/>
      <c r="M198" s="131"/>
      <c r="N198" s="3"/>
      <c r="O198" s="100"/>
      <c r="W198" s="100"/>
      <c r="X198" s="100"/>
      <c r="Y198" s="100"/>
    </row>
    <row r="199" spans="2:25" ht="15">
      <c r="B199" s="100"/>
      <c r="C199" s="3"/>
      <c r="D199" s="91"/>
      <c r="E199" s="91"/>
      <c r="F199" s="129"/>
      <c r="G199" s="129"/>
      <c r="H199" s="129"/>
      <c r="I199" s="129"/>
      <c r="J199" s="177"/>
      <c r="K199" s="3"/>
      <c r="L199" s="100"/>
      <c r="M199" s="131"/>
      <c r="N199" s="3"/>
      <c r="O199" s="100"/>
      <c r="W199" s="100"/>
      <c r="X199" s="100"/>
      <c r="Y199" s="100"/>
    </row>
    <row r="200" spans="2:25" ht="15">
      <c r="B200" s="100"/>
      <c r="C200" s="3"/>
      <c r="D200" s="91"/>
      <c r="E200" s="91"/>
      <c r="F200" s="129"/>
      <c r="G200" s="129"/>
      <c r="H200" s="129"/>
      <c r="I200" s="129"/>
      <c r="J200" s="177"/>
      <c r="K200" s="3"/>
      <c r="L200" s="100"/>
      <c r="M200" s="131"/>
      <c r="N200" s="130"/>
      <c r="O200" s="100"/>
      <c r="W200" s="100"/>
      <c r="X200" s="100"/>
      <c r="Y200" s="100"/>
    </row>
    <row r="201" spans="2:25" ht="15">
      <c r="B201" s="100"/>
      <c r="C201" s="3"/>
      <c r="D201" s="91"/>
      <c r="E201" s="91"/>
      <c r="F201" s="129"/>
      <c r="G201" s="129"/>
      <c r="H201" s="129"/>
      <c r="I201" s="129"/>
      <c r="J201" s="177"/>
      <c r="K201" s="3"/>
      <c r="L201" s="100"/>
      <c r="M201" s="131"/>
      <c r="N201" s="3"/>
      <c r="O201" s="100"/>
      <c r="W201" s="100"/>
      <c r="X201" s="100"/>
      <c r="Y201" s="100"/>
    </row>
    <row r="202" spans="2:25" ht="15">
      <c r="B202" s="100"/>
      <c r="C202" s="3"/>
      <c r="D202" s="91"/>
      <c r="E202" s="91"/>
      <c r="F202" s="129"/>
      <c r="G202" s="129"/>
      <c r="H202" s="129"/>
      <c r="I202" s="129"/>
      <c r="J202" s="177"/>
      <c r="K202" s="3"/>
      <c r="L202" s="100"/>
      <c r="M202" s="131"/>
      <c r="N202" s="3"/>
      <c r="O202" s="100"/>
      <c r="W202" s="100"/>
      <c r="X202" s="100"/>
      <c r="Y202" s="100"/>
    </row>
    <row r="203" spans="2:25" ht="15">
      <c r="B203" s="100"/>
      <c r="C203" s="3"/>
      <c r="D203" s="91"/>
      <c r="E203" s="91"/>
      <c r="F203" s="129"/>
      <c r="G203" s="129"/>
      <c r="H203" s="129"/>
      <c r="I203" s="129"/>
      <c r="J203" s="177"/>
      <c r="K203" s="3"/>
      <c r="L203" s="100"/>
      <c r="M203" s="131"/>
      <c r="N203" s="3"/>
      <c r="O203" s="100"/>
      <c r="W203" s="100"/>
      <c r="X203" s="100"/>
      <c r="Y203" s="100"/>
    </row>
    <row r="204" spans="2:25" ht="15">
      <c r="B204" s="100"/>
      <c r="C204" s="3"/>
      <c r="D204" s="91"/>
      <c r="E204" s="91"/>
      <c r="F204" s="129"/>
      <c r="G204" s="129"/>
      <c r="H204" s="129"/>
      <c r="I204" s="129"/>
      <c r="J204" s="177"/>
      <c r="K204" s="3"/>
      <c r="L204" s="100"/>
      <c r="M204" s="131"/>
      <c r="N204" s="3"/>
      <c r="O204" s="100"/>
      <c r="W204" s="100"/>
      <c r="X204" s="100"/>
      <c r="Y204" s="100"/>
    </row>
    <row r="205" spans="2:25" ht="15">
      <c r="B205" s="100"/>
      <c r="C205" s="3"/>
      <c r="D205" s="91"/>
      <c r="E205" s="91"/>
      <c r="F205" s="129"/>
      <c r="G205" s="129"/>
      <c r="H205" s="129"/>
      <c r="I205" s="129"/>
      <c r="J205" s="177"/>
      <c r="K205" s="3"/>
      <c r="L205" s="100"/>
      <c r="M205" s="131"/>
      <c r="N205" s="3"/>
      <c r="O205" s="100"/>
      <c r="W205" s="100"/>
      <c r="X205" s="100"/>
      <c r="Y205" s="100"/>
    </row>
    <row r="206" spans="2:25" ht="15">
      <c r="B206" s="100"/>
      <c r="C206" s="3"/>
      <c r="D206" s="91"/>
      <c r="E206" s="91"/>
      <c r="F206" s="129"/>
      <c r="G206" s="129"/>
      <c r="H206" s="129"/>
      <c r="I206" s="129"/>
      <c r="J206" s="177"/>
      <c r="K206" s="3"/>
      <c r="L206" s="100"/>
      <c r="M206" s="131"/>
      <c r="N206" s="3"/>
      <c r="O206" s="100"/>
      <c r="W206" s="100"/>
      <c r="X206" s="100"/>
      <c r="Y206" s="100"/>
    </row>
    <row r="207" spans="2:25" ht="15">
      <c r="B207" s="100"/>
      <c r="C207" s="3"/>
      <c r="D207" s="91"/>
      <c r="E207" s="91"/>
      <c r="F207" s="129"/>
      <c r="G207" s="129"/>
      <c r="H207" s="129"/>
      <c r="I207" s="129"/>
      <c r="J207" s="177"/>
      <c r="K207" s="3"/>
      <c r="L207" s="100"/>
      <c r="M207" s="131"/>
      <c r="N207" s="3"/>
      <c r="O207" s="100"/>
      <c r="W207" s="100"/>
      <c r="X207" s="100"/>
      <c r="Y207" s="100"/>
    </row>
    <row r="208" spans="2:25" ht="15">
      <c r="B208" s="100"/>
      <c r="C208" s="3"/>
      <c r="D208" s="91"/>
      <c r="E208" s="91"/>
      <c r="F208" s="129"/>
      <c r="G208" s="129"/>
      <c r="H208" s="129"/>
      <c r="I208" s="129"/>
      <c r="J208" s="177"/>
      <c r="K208" s="3"/>
      <c r="L208" s="100"/>
      <c r="M208" s="131"/>
      <c r="N208" s="3"/>
      <c r="O208" s="100"/>
      <c r="W208" s="100"/>
      <c r="X208" s="100"/>
      <c r="Y208" s="100"/>
    </row>
    <row r="209" spans="2:25" ht="15">
      <c r="B209" s="100"/>
      <c r="C209" s="3"/>
      <c r="D209" s="91"/>
      <c r="E209" s="91"/>
      <c r="F209" s="129"/>
      <c r="G209" s="129"/>
      <c r="H209" s="129"/>
      <c r="I209" s="129"/>
      <c r="J209" s="177"/>
      <c r="K209" s="3"/>
      <c r="L209" s="100"/>
      <c r="M209" s="131"/>
      <c r="N209" s="3"/>
      <c r="O209" s="100"/>
      <c r="W209" s="100"/>
      <c r="X209" s="100"/>
      <c r="Y209" s="100"/>
    </row>
    <row r="210" spans="2:25" ht="15">
      <c r="B210" s="100"/>
      <c r="C210" s="3"/>
      <c r="D210" s="91"/>
      <c r="E210" s="91"/>
      <c r="F210" s="129"/>
      <c r="G210" s="129"/>
      <c r="H210" s="129"/>
      <c r="I210" s="129"/>
      <c r="J210" s="177"/>
      <c r="K210" s="3"/>
      <c r="L210" s="100"/>
      <c r="M210" s="131"/>
      <c r="N210" s="3"/>
      <c r="O210" s="100"/>
      <c r="W210" s="100"/>
      <c r="X210" s="100"/>
      <c r="Y210" s="100"/>
    </row>
    <row r="211" spans="2:25" ht="15">
      <c r="B211" s="100"/>
      <c r="C211" s="3"/>
      <c r="D211" s="91"/>
      <c r="E211" s="91"/>
      <c r="F211" s="129"/>
      <c r="G211" s="129"/>
      <c r="H211" s="129"/>
      <c r="I211" s="129"/>
      <c r="J211" s="177"/>
      <c r="K211" s="3"/>
      <c r="L211" s="100"/>
      <c r="M211" s="131"/>
      <c r="N211" s="3"/>
      <c r="O211" s="100"/>
      <c r="W211" s="100"/>
      <c r="X211" s="100"/>
      <c r="Y211" s="100"/>
    </row>
    <row r="212" spans="2:25" ht="15">
      <c r="B212" s="100"/>
      <c r="C212" s="3"/>
      <c r="D212" s="91"/>
      <c r="E212" s="91"/>
      <c r="F212" s="129"/>
      <c r="G212" s="129"/>
      <c r="H212" s="129"/>
      <c r="I212" s="129"/>
      <c r="J212" s="177"/>
      <c r="K212" s="3"/>
      <c r="L212" s="100"/>
      <c r="M212" s="131"/>
      <c r="N212" s="3"/>
      <c r="O212" s="100"/>
      <c r="W212" s="100"/>
      <c r="X212" s="100"/>
      <c r="Y212" s="100"/>
    </row>
    <row r="213" spans="2:25" ht="15">
      <c r="B213" s="100"/>
      <c r="C213" s="3"/>
      <c r="D213" s="91"/>
      <c r="E213" s="91"/>
      <c r="F213" s="129"/>
      <c r="G213" s="129"/>
      <c r="H213" s="129"/>
      <c r="I213" s="129"/>
      <c r="J213" s="177"/>
      <c r="K213" s="3"/>
      <c r="L213" s="100"/>
      <c r="M213" s="131"/>
      <c r="N213" s="3"/>
      <c r="O213" s="100"/>
      <c r="W213" s="100"/>
      <c r="X213" s="100"/>
      <c r="Y213" s="100"/>
    </row>
    <row r="214" spans="2:25" ht="15">
      <c r="B214" s="100"/>
      <c r="C214" s="3"/>
      <c r="D214" s="91"/>
      <c r="E214" s="91"/>
      <c r="F214" s="129"/>
      <c r="G214" s="129"/>
      <c r="H214" s="129"/>
      <c r="I214" s="129"/>
      <c r="J214" s="177"/>
      <c r="K214" s="3"/>
      <c r="L214" s="100"/>
      <c r="M214" s="131"/>
      <c r="N214" s="3"/>
      <c r="O214" s="100"/>
      <c r="W214" s="100"/>
      <c r="X214" s="100"/>
      <c r="Y214" s="100"/>
    </row>
    <row r="215" spans="2:25" ht="15">
      <c r="B215" s="100"/>
      <c r="C215" s="3"/>
      <c r="D215" s="91"/>
      <c r="E215" s="91"/>
      <c r="F215" s="129"/>
      <c r="G215" s="129"/>
      <c r="H215" s="129"/>
      <c r="I215" s="129"/>
      <c r="J215" s="177"/>
      <c r="K215" s="3"/>
      <c r="L215" s="100"/>
      <c r="M215" s="131"/>
      <c r="N215" s="3"/>
      <c r="O215" s="100"/>
      <c r="W215" s="100"/>
      <c r="X215" s="100"/>
      <c r="Y215" s="100"/>
    </row>
    <row r="216" spans="2:25" ht="15">
      <c r="B216" s="100"/>
      <c r="C216" s="3"/>
      <c r="D216" s="91"/>
      <c r="E216" s="91"/>
      <c r="F216" s="129"/>
      <c r="G216" s="129"/>
      <c r="H216" s="129"/>
      <c r="I216" s="129"/>
      <c r="J216" s="177"/>
      <c r="K216" s="3"/>
      <c r="L216" s="100"/>
      <c r="M216" s="131"/>
      <c r="N216" s="3"/>
      <c r="O216" s="100"/>
      <c r="W216" s="100"/>
      <c r="X216" s="100"/>
      <c r="Y216" s="100"/>
    </row>
    <row r="217" spans="2:25" ht="15">
      <c r="B217" s="100"/>
      <c r="C217" s="3"/>
      <c r="D217" s="91"/>
      <c r="E217" s="91"/>
      <c r="F217" s="129"/>
      <c r="G217" s="129"/>
      <c r="H217" s="129"/>
      <c r="I217" s="129"/>
      <c r="J217" s="177"/>
      <c r="K217" s="3"/>
      <c r="L217" s="100"/>
      <c r="M217" s="131"/>
      <c r="N217" s="3"/>
      <c r="O217" s="100"/>
      <c r="W217" s="100"/>
      <c r="X217" s="100"/>
      <c r="Y217" s="100"/>
    </row>
    <row r="218" spans="2:25" ht="15">
      <c r="B218" s="100"/>
      <c r="C218" s="3"/>
      <c r="D218" s="91"/>
      <c r="E218" s="91"/>
      <c r="F218" s="129"/>
      <c r="G218" s="129"/>
      <c r="H218" s="129"/>
      <c r="I218" s="129"/>
      <c r="J218" s="177"/>
      <c r="K218" s="3"/>
      <c r="L218" s="100"/>
      <c r="M218" s="131"/>
      <c r="N218" s="3"/>
      <c r="O218" s="100"/>
      <c r="W218" s="100"/>
      <c r="X218" s="100"/>
      <c r="Y218" s="100"/>
    </row>
    <row r="219" spans="2:25" ht="15">
      <c r="B219" s="100"/>
      <c r="C219" s="3"/>
      <c r="D219" s="91"/>
      <c r="E219" s="91"/>
      <c r="F219" s="129"/>
      <c r="G219" s="129"/>
      <c r="H219" s="129"/>
      <c r="I219" s="129"/>
      <c r="J219" s="177"/>
      <c r="K219" s="3"/>
      <c r="L219" s="100"/>
      <c r="M219" s="131"/>
      <c r="N219" s="3"/>
      <c r="O219" s="100"/>
      <c r="W219" s="100"/>
      <c r="X219" s="100"/>
      <c r="Y219" s="100"/>
    </row>
    <row r="220" spans="2:25" ht="15">
      <c r="B220" s="100"/>
      <c r="C220" s="3"/>
      <c r="D220" s="91"/>
      <c r="E220" s="91"/>
      <c r="F220" s="129"/>
      <c r="G220" s="129"/>
      <c r="H220" s="129"/>
      <c r="I220" s="129"/>
      <c r="J220" s="177"/>
      <c r="K220" s="3"/>
      <c r="L220" s="100"/>
      <c r="M220" s="131"/>
      <c r="N220" s="3"/>
      <c r="O220" s="100"/>
      <c r="W220" s="100"/>
      <c r="X220" s="100"/>
      <c r="Y220" s="100"/>
    </row>
    <row r="221" spans="2:25" ht="15">
      <c r="B221" s="100"/>
      <c r="C221" s="3"/>
      <c r="D221" s="91"/>
      <c r="E221" s="91"/>
      <c r="F221" s="129"/>
      <c r="G221" s="129"/>
      <c r="H221" s="129"/>
      <c r="I221" s="129"/>
      <c r="J221" s="177"/>
      <c r="K221" s="3"/>
      <c r="L221" s="100"/>
      <c r="M221" s="131"/>
      <c r="N221" s="3"/>
      <c r="O221" s="100"/>
      <c r="W221" s="100"/>
      <c r="X221" s="100"/>
      <c r="Y221" s="100"/>
    </row>
    <row r="222" spans="2:25" ht="15">
      <c r="B222" s="100"/>
      <c r="C222" s="3"/>
      <c r="D222" s="91"/>
      <c r="E222" s="91"/>
      <c r="F222" s="129"/>
      <c r="G222" s="129"/>
      <c r="H222" s="129"/>
      <c r="I222" s="129"/>
      <c r="J222" s="177"/>
      <c r="K222" s="3"/>
      <c r="L222" s="100"/>
      <c r="M222" s="131"/>
      <c r="N222" s="3"/>
      <c r="O222" s="100"/>
      <c r="W222" s="100"/>
      <c r="X222" s="100"/>
      <c r="Y222" s="100"/>
    </row>
    <row r="223" spans="2:25" ht="15">
      <c r="B223" s="100"/>
      <c r="C223" s="3"/>
      <c r="D223" s="91"/>
      <c r="E223" s="91"/>
      <c r="F223" s="129"/>
      <c r="G223" s="129"/>
      <c r="H223" s="129"/>
      <c r="I223" s="129"/>
      <c r="J223" s="177"/>
      <c r="K223" s="3"/>
      <c r="L223" s="100"/>
      <c r="M223" s="131"/>
      <c r="N223" s="3"/>
      <c r="O223" s="100"/>
      <c r="W223" s="100"/>
      <c r="X223" s="100"/>
      <c r="Y223" s="100"/>
    </row>
    <row r="224" spans="2:25" ht="15">
      <c r="B224" s="100"/>
      <c r="C224" s="3"/>
      <c r="D224" s="91"/>
      <c r="E224" s="91"/>
      <c r="F224" s="129"/>
      <c r="G224" s="129"/>
      <c r="H224" s="129"/>
      <c r="I224" s="129"/>
      <c r="J224" s="177"/>
      <c r="K224" s="3"/>
      <c r="L224" s="100"/>
      <c r="M224" s="131"/>
      <c r="N224" s="3"/>
      <c r="O224" s="100"/>
      <c r="W224" s="100"/>
      <c r="X224" s="100"/>
      <c r="Y224" s="100"/>
    </row>
    <row r="225" spans="2:25" ht="15">
      <c r="B225" s="100"/>
      <c r="C225" s="3"/>
      <c r="D225" s="91"/>
      <c r="E225" s="91"/>
      <c r="F225" s="129"/>
      <c r="G225" s="129"/>
      <c r="H225" s="129"/>
      <c r="I225" s="129"/>
      <c r="J225" s="177"/>
      <c r="K225" s="3"/>
      <c r="L225" s="100"/>
      <c r="M225" s="131"/>
      <c r="N225" s="3"/>
      <c r="O225" s="100"/>
      <c r="W225" s="100"/>
      <c r="X225" s="100"/>
      <c r="Y225" s="100"/>
    </row>
    <row r="226" spans="2:25" ht="15">
      <c r="B226" s="100"/>
      <c r="C226" s="3"/>
      <c r="D226" s="91"/>
      <c r="E226" s="91"/>
      <c r="F226" s="129"/>
      <c r="G226" s="129"/>
      <c r="H226" s="129"/>
      <c r="I226" s="129"/>
      <c r="J226" s="177"/>
      <c r="K226" s="3"/>
      <c r="L226" s="100"/>
      <c r="M226" s="131"/>
      <c r="N226" s="3"/>
      <c r="O226" s="100"/>
      <c r="W226" s="100"/>
      <c r="X226" s="100"/>
      <c r="Y226" s="100"/>
    </row>
    <row r="227" spans="2:25" ht="15">
      <c r="B227" s="100"/>
      <c r="C227" s="3"/>
      <c r="D227" s="91"/>
      <c r="E227" s="91"/>
      <c r="F227" s="129"/>
      <c r="G227" s="129"/>
      <c r="H227" s="129"/>
      <c r="I227" s="129"/>
      <c r="J227" s="177"/>
      <c r="K227" s="3"/>
      <c r="L227" s="100"/>
      <c r="M227" s="131"/>
      <c r="N227" s="3"/>
      <c r="O227" s="100"/>
      <c r="W227" s="100"/>
      <c r="X227" s="100"/>
      <c r="Y227" s="100"/>
    </row>
    <row r="228" spans="2:25" ht="15">
      <c r="B228" s="100"/>
      <c r="C228" s="3"/>
      <c r="D228" s="91"/>
      <c r="E228" s="91"/>
      <c r="F228" s="129"/>
      <c r="G228" s="129"/>
      <c r="H228" s="129"/>
      <c r="I228" s="129"/>
      <c r="J228" s="177"/>
      <c r="K228" s="3"/>
      <c r="L228" s="100"/>
      <c r="M228" s="131"/>
      <c r="N228" s="3"/>
      <c r="O228" s="100"/>
      <c r="W228" s="100"/>
      <c r="X228" s="100"/>
      <c r="Y228" s="100"/>
    </row>
    <row r="229" spans="2:25" ht="15">
      <c r="B229" s="100"/>
      <c r="C229" s="3"/>
      <c r="D229" s="91"/>
      <c r="E229" s="91"/>
      <c r="F229" s="129"/>
      <c r="G229" s="129"/>
      <c r="H229" s="129"/>
      <c r="I229" s="129"/>
      <c r="J229" s="177"/>
      <c r="K229" s="3"/>
      <c r="L229" s="100"/>
      <c r="M229" s="131"/>
      <c r="N229" s="3"/>
      <c r="O229" s="100"/>
      <c r="W229" s="100"/>
      <c r="X229" s="100"/>
      <c r="Y229" s="100"/>
    </row>
    <row r="230" spans="2:25" ht="15">
      <c r="B230" s="100"/>
      <c r="C230" s="3"/>
      <c r="D230" s="91"/>
      <c r="E230" s="91"/>
      <c r="F230" s="129"/>
      <c r="G230" s="129"/>
      <c r="H230" s="129"/>
      <c r="I230" s="129"/>
      <c r="J230" s="177"/>
      <c r="K230" s="3"/>
      <c r="L230" s="100"/>
      <c r="M230" s="131"/>
      <c r="N230" s="3"/>
      <c r="O230" s="100"/>
      <c r="W230" s="100"/>
      <c r="X230" s="100"/>
      <c r="Y230" s="100"/>
    </row>
    <row r="231" spans="2:25" ht="15">
      <c r="B231" s="100"/>
      <c r="C231" s="3"/>
      <c r="D231" s="91"/>
      <c r="E231" s="91"/>
      <c r="F231" s="129"/>
      <c r="G231" s="129"/>
      <c r="H231" s="129"/>
      <c r="I231" s="129"/>
      <c r="J231" s="177"/>
      <c r="K231" s="3"/>
      <c r="L231" s="100"/>
      <c r="M231" s="131"/>
      <c r="N231" s="3"/>
      <c r="O231" s="100"/>
      <c r="W231" s="100"/>
      <c r="X231" s="100"/>
      <c r="Y231" s="100"/>
    </row>
    <row r="232" spans="2:25" ht="15">
      <c r="B232" s="100"/>
      <c r="C232" s="3"/>
      <c r="D232" s="91"/>
      <c r="E232" s="91"/>
      <c r="F232" s="129"/>
      <c r="G232" s="129"/>
      <c r="H232" s="129"/>
      <c r="I232" s="129"/>
      <c r="J232" s="177"/>
      <c r="K232" s="3"/>
      <c r="L232" s="100"/>
      <c r="M232" s="131"/>
      <c r="N232" s="3"/>
      <c r="O232" s="100"/>
      <c r="W232" s="100"/>
      <c r="X232" s="100"/>
      <c r="Y232" s="100"/>
    </row>
    <row r="233" spans="2:25" ht="15">
      <c r="B233" s="100"/>
      <c r="C233" s="3"/>
      <c r="D233" s="91"/>
      <c r="E233" s="91"/>
      <c r="F233" s="129"/>
      <c r="G233" s="129"/>
      <c r="H233" s="129"/>
      <c r="I233" s="129"/>
      <c r="J233" s="177"/>
      <c r="K233" s="3"/>
      <c r="L233" s="100"/>
      <c r="M233" s="131"/>
      <c r="N233" s="3"/>
      <c r="O233" s="100"/>
      <c r="W233" s="100"/>
      <c r="X233" s="100"/>
      <c r="Y233" s="100"/>
    </row>
    <row r="234" spans="2:25" ht="15">
      <c r="B234" s="100"/>
      <c r="C234" s="3"/>
      <c r="D234" s="91"/>
      <c r="E234" s="91"/>
      <c r="F234" s="129"/>
      <c r="G234" s="129"/>
      <c r="H234" s="129"/>
      <c r="I234" s="129"/>
      <c r="J234" s="177"/>
      <c r="K234" s="3"/>
      <c r="L234" s="100"/>
      <c r="M234" s="131"/>
      <c r="N234" s="3"/>
      <c r="O234" s="100"/>
      <c r="W234" s="100"/>
      <c r="X234" s="100"/>
      <c r="Y234" s="100"/>
    </row>
    <row r="235" spans="2:25" ht="15">
      <c r="B235" s="100"/>
      <c r="C235" s="3"/>
      <c r="D235" s="91"/>
      <c r="E235" s="91"/>
      <c r="F235" s="129"/>
      <c r="G235" s="129"/>
      <c r="H235" s="129"/>
      <c r="I235" s="129"/>
      <c r="J235" s="177"/>
      <c r="K235" s="3"/>
      <c r="L235" s="100"/>
      <c r="M235" s="131"/>
      <c r="N235" s="3"/>
      <c r="O235" s="100"/>
      <c r="W235" s="100"/>
      <c r="X235" s="100"/>
      <c r="Y235" s="100"/>
    </row>
    <row r="236" spans="2:25" ht="15">
      <c r="B236" s="100"/>
      <c r="C236" s="3"/>
      <c r="D236" s="91"/>
      <c r="E236" s="91"/>
      <c r="F236" s="129"/>
      <c r="G236" s="129"/>
      <c r="H236" s="129"/>
      <c r="I236" s="129"/>
      <c r="J236" s="177"/>
      <c r="K236" s="3"/>
      <c r="L236" s="100"/>
      <c r="M236" s="131"/>
      <c r="N236" s="3"/>
      <c r="O236" s="100"/>
      <c r="W236" s="100"/>
      <c r="X236" s="100"/>
      <c r="Y236" s="100"/>
    </row>
    <row r="237" spans="2:25" ht="15">
      <c r="B237" s="100"/>
      <c r="C237" s="3"/>
      <c r="D237" s="91"/>
      <c r="E237" s="91"/>
      <c r="F237" s="129"/>
      <c r="G237" s="129"/>
      <c r="H237" s="129"/>
      <c r="I237" s="129"/>
      <c r="J237" s="177"/>
      <c r="K237" s="3"/>
      <c r="L237" s="100"/>
      <c r="M237" s="131"/>
      <c r="N237" s="3"/>
      <c r="O237" s="100"/>
      <c r="W237" s="100"/>
      <c r="X237" s="100"/>
      <c r="Y237" s="100"/>
    </row>
    <row r="238" spans="2:25" ht="15">
      <c r="B238" s="100"/>
      <c r="C238" s="3"/>
      <c r="D238" s="91"/>
      <c r="E238" s="91"/>
      <c r="F238" s="129"/>
      <c r="G238" s="129"/>
      <c r="H238" s="129"/>
      <c r="I238" s="129"/>
      <c r="J238" s="177"/>
      <c r="K238" s="3"/>
      <c r="L238" s="100"/>
      <c r="M238" s="131"/>
      <c r="N238" s="3"/>
      <c r="O238" s="100"/>
      <c r="W238" s="100"/>
      <c r="X238" s="100"/>
      <c r="Y238" s="100"/>
    </row>
    <row r="239" spans="2:25" ht="15">
      <c r="B239" s="100"/>
      <c r="C239" s="3"/>
      <c r="D239" s="91"/>
      <c r="E239" s="91"/>
      <c r="F239" s="129"/>
      <c r="G239" s="129"/>
      <c r="H239" s="129"/>
      <c r="I239" s="129"/>
      <c r="J239" s="177"/>
      <c r="K239" s="3"/>
      <c r="L239" s="100"/>
      <c r="M239" s="131"/>
      <c r="N239" s="3"/>
      <c r="O239" s="100"/>
      <c r="W239" s="100"/>
      <c r="X239" s="100"/>
      <c r="Y239" s="100"/>
    </row>
    <row r="240" spans="2:25" ht="15">
      <c r="B240" s="100"/>
      <c r="C240" s="3"/>
      <c r="D240" s="91"/>
      <c r="E240" s="91"/>
      <c r="F240" s="129"/>
      <c r="G240" s="129"/>
      <c r="H240" s="129"/>
      <c r="I240" s="129"/>
      <c r="J240" s="177"/>
      <c r="K240" s="3"/>
      <c r="L240" s="100"/>
      <c r="M240" s="131"/>
      <c r="N240" s="3"/>
      <c r="O240" s="100"/>
      <c r="W240" s="100"/>
      <c r="X240" s="100"/>
      <c r="Y240" s="100"/>
    </row>
    <row r="241" spans="2:25" ht="15">
      <c r="B241" s="100"/>
      <c r="C241" s="3"/>
      <c r="D241" s="91"/>
      <c r="E241" s="91"/>
      <c r="F241" s="129"/>
      <c r="G241" s="129"/>
      <c r="H241" s="129"/>
      <c r="I241" s="129"/>
      <c r="J241" s="177"/>
      <c r="K241" s="3"/>
      <c r="L241" s="100"/>
      <c r="M241" s="131"/>
      <c r="N241" s="3"/>
      <c r="O241" s="100"/>
      <c r="W241" s="100"/>
      <c r="X241" s="100"/>
      <c r="Y241" s="100"/>
    </row>
    <row r="242" spans="2:25" ht="15">
      <c r="B242" s="100"/>
      <c r="C242" s="3"/>
      <c r="D242" s="91"/>
      <c r="E242" s="91"/>
      <c r="F242" s="129"/>
      <c r="G242" s="129"/>
      <c r="H242" s="129"/>
      <c r="I242" s="129"/>
      <c r="J242" s="177"/>
      <c r="K242" s="3"/>
      <c r="L242" s="100"/>
      <c r="M242" s="131"/>
      <c r="N242" s="3"/>
      <c r="O242" s="100"/>
      <c r="W242" s="100"/>
      <c r="X242" s="100"/>
      <c r="Y242" s="100"/>
    </row>
    <row r="243" spans="2:25" ht="15">
      <c r="B243" s="100"/>
      <c r="C243" s="3"/>
      <c r="D243" s="91"/>
      <c r="E243" s="91"/>
      <c r="F243" s="129"/>
      <c r="G243" s="129"/>
      <c r="H243" s="129"/>
      <c r="I243" s="129"/>
      <c r="J243" s="177"/>
      <c r="K243" s="3"/>
      <c r="L243" s="100"/>
      <c r="M243" s="131"/>
      <c r="N243" s="3"/>
      <c r="O243" s="100"/>
      <c r="W243" s="100"/>
      <c r="X243" s="100"/>
      <c r="Y243" s="100"/>
    </row>
    <row r="244" spans="2:25" ht="15">
      <c r="B244" s="100"/>
      <c r="C244" s="3"/>
      <c r="D244" s="91"/>
      <c r="E244" s="91"/>
      <c r="F244" s="129"/>
      <c r="G244" s="129"/>
      <c r="H244" s="129"/>
      <c r="I244" s="129"/>
      <c r="J244" s="177"/>
      <c r="K244" s="3"/>
      <c r="L244" s="100"/>
      <c r="M244" s="131"/>
      <c r="N244" s="3"/>
      <c r="O244" s="100"/>
      <c r="W244" s="100"/>
      <c r="X244" s="100"/>
      <c r="Y244" s="100"/>
    </row>
  </sheetData>
  <sheetProtection password="CC67" sheet="1" selectLockedCells="1"/>
  <mergeCells count="30">
    <mergeCell ref="S11:S12"/>
    <mergeCell ref="B6:B11"/>
    <mergeCell ref="E6:E11"/>
    <mergeCell ref="L6:L11"/>
    <mergeCell ref="C8:C11"/>
    <mergeCell ref="D6:D11"/>
    <mergeCell ref="N6:N11"/>
    <mergeCell ref="J6:K11"/>
    <mergeCell ref="C4:C6"/>
    <mergeCell ref="D4:K5"/>
    <mergeCell ref="I7:I10"/>
    <mergeCell ref="X11:X12"/>
    <mergeCell ref="F6:I6"/>
    <mergeCell ref="F12:F13"/>
    <mergeCell ref="J12:J13"/>
    <mergeCell ref="K12:K13"/>
    <mergeCell ref="M12:M13"/>
    <mergeCell ref="N12:N13"/>
    <mergeCell ref="M6:M11"/>
    <mergeCell ref="R11:R12"/>
    <mergeCell ref="B1:J1"/>
    <mergeCell ref="T11:T12"/>
    <mergeCell ref="U11:U12"/>
    <mergeCell ref="V11:V12"/>
    <mergeCell ref="W11:W12"/>
    <mergeCell ref="F7:G10"/>
    <mergeCell ref="H7:H10"/>
    <mergeCell ref="G11:G12"/>
    <mergeCell ref="P11:P12"/>
    <mergeCell ref="Q11:Q12"/>
  </mergeCells>
  <printOptions/>
  <pageMargins left="0.3937007874015748" right="0.4330708661417323" top="0.7874015748031497" bottom="0.7874015748031497" header="0.31496062992125984" footer="0.31496062992125984"/>
  <pageSetup horizontalDpi="600" verticalDpi="600" orientation="portrait" paperSize="9" scale="47" r:id="rId1"/>
  <headerFooter>
    <oddHeader>&amp;R&amp;F - &amp;A</oddHeader>
    <oddFooter>&amp;L&amp;"-,Fett"&amp;14Angebotsschreiben Teil 3 von 3 - Blatt 3 von 5 - Änderung 28.02.2019
Ausschreibung RHV VgV 002-19
Unterhalts- und Grundreinigung Eisarena Weißwasser/O.L.
Große Kreisstadt Weißwasser/O.L.</oddFooter>
  </headerFooter>
  <rowBreaks count="1" manualBreakCount="1">
    <brk id="109" min="1" max="18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95"/>
  <sheetViews>
    <sheetView workbookViewId="0" topLeftCell="A37">
      <selection activeCell="I38" sqref="I38:I40"/>
    </sheetView>
  </sheetViews>
  <sheetFormatPr defaultColWidth="11.421875" defaultRowHeight="15"/>
  <cols>
    <col min="1" max="6" width="11.421875" style="60" customWidth="1"/>
    <col min="7" max="7" width="7.57421875" style="15" customWidth="1"/>
    <col min="8" max="8" width="28.140625" style="15" customWidth="1"/>
    <col min="9" max="9" width="15.00390625" style="26" customWidth="1"/>
    <col min="10" max="11" width="28.7109375" style="15" customWidth="1"/>
    <col min="12" max="13" width="18.28125" style="26" customWidth="1"/>
    <col min="14" max="14" width="18.28125" style="60" customWidth="1"/>
    <col min="15" max="20" width="18.28125" style="60" hidden="1" customWidth="1"/>
    <col min="21" max="22" width="18.28125" style="60" customWidth="1"/>
    <col min="23" max="24" width="18.28125" style="26" customWidth="1"/>
    <col min="25" max="25" width="2.57421875" style="60" customWidth="1"/>
    <col min="26" max="31" width="11.421875" style="60" customWidth="1"/>
    <col min="32" max="32" width="24.421875" style="15" customWidth="1"/>
    <col min="33" max="33" width="18.28125" style="26" customWidth="1"/>
    <col min="34" max="34" width="18.28125" style="60" customWidth="1"/>
    <col min="35" max="36" width="18.28125" style="26" customWidth="1"/>
    <col min="37" max="16384" width="11.421875" style="60" customWidth="1"/>
  </cols>
  <sheetData>
    <row r="1" spans="1:33" ht="36">
      <c r="A1" s="740" t="s">
        <v>293</v>
      </c>
      <c r="B1" s="741"/>
      <c r="C1" s="741"/>
      <c r="D1" s="742"/>
      <c r="E1" s="742"/>
      <c r="F1" s="742"/>
      <c r="G1" s="742"/>
      <c r="H1" s="742"/>
      <c r="Z1" s="740" t="s">
        <v>292</v>
      </c>
      <c r="AA1" s="741"/>
      <c r="AB1" s="741"/>
      <c r="AC1" s="742"/>
      <c r="AD1" s="742"/>
      <c r="AE1" s="742"/>
      <c r="AF1" s="742"/>
      <c r="AG1" s="742"/>
    </row>
    <row r="2" ht="15.75" thickBot="1"/>
    <row r="3" spans="1:36" ht="15">
      <c r="A3" s="795"/>
      <c r="B3" s="796"/>
      <c r="C3" s="796"/>
      <c r="D3" s="796"/>
      <c r="E3" s="796"/>
      <c r="F3" s="797"/>
      <c r="G3" s="844"/>
      <c r="H3" s="797"/>
      <c r="I3" s="32"/>
      <c r="J3" s="845" t="s">
        <v>285</v>
      </c>
      <c r="K3" s="846"/>
      <c r="L3" s="846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61"/>
      <c r="Z3" s="795"/>
      <c r="AA3" s="796"/>
      <c r="AB3" s="796"/>
      <c r="AC3" s="796"/>
      <c r="AD3" s="796"/>
      <c r="AE3" s="797"/>
      <c r="AF3" s="845" t="s">
        <v>21</v>
      </c>
      <c r="AG3" s="847"/>
      <c r="AH3" s="847"/>
      <c r="AI3" s="847"/>
      <c r="AJ3" s="848"/>
    </row>
    <row r="4" spans="1:36" ht="75" customHeight="1">
      <c r="A4" s="798" t="s">
        <v>284</v>
      </c>
      <c r="B4" s="799"/>
      <c r="C4" s="799"/>
      <c r="D4" s="799"/>
      <c r="E4" s="799"/>
      <c r="F4" s="800"/>
      <c r="G4" s="849" t="s">
        <v>243</v>
      </c>
      <c r="H4" s="850"/>
      <c r="I4" s="791" t="s">
        <v>245</v>
      </c>
      <c r="J4" s="54" t="s">
        <v>241</v>
      </c>
      <c r="K4" s="165" t="s">
        <v>240</v>
      </c>
      <c r="L4" s="791" t="s">
        <v>251</v>
      </c>
      <c r="M4" s="791" t="s">
        <v>237</v>
      </c>
      <c r="N4" s="791" t="s">
        <v>242</v>
      </c>
      <c r="O4" s="165"/>
      <c r="P4" s="165"/>
      <c r="Q4" s="165"/>
      <c r="R4" s="165"/>
      <c r="S4" s="165"/>
      <c r="T4" s="165"/>
      <c r="U4" s="165"/>
      <c r="V4" s="165"/>
      <c r="W4" s="849" t="s">
        <v>20</v>
      </c>
      <c r="X4" s="854"/>
      <c r="Y4" s="62"/>
      <c r="Z4" s="798" t="s">
        <v>284</v>
      </c>
      <c r="AA4" s="799"/>
      <c r="AB4" s="799"/>
      <c r="AC4" s="799"/>
      <c r="AD4" s="799"/>
      <c r="AE4" s="800"/>
      <c r="AF4" s="857" t="s">
        <v>22</v>
      </c>
      <c r="AG4" s="791" t="s">
        <v>23</v>
      </c>
      <c r="AH4" s="791" t="s">
        <v>18</v>
      </c>
      <c r="AI4" s="791" t="s">
        <v>24</v>
      </c>
      <c r="AJ4" s="791" t="s">
        <v>25</v>
      </c>
    </row>
    <row r="5" spans="1:36" ht="15" customHeight="1">
      <c r="A5" s="801"/>
      <c r="B5" s="799"/>
      <c r="C5" s="799"/>
      <c r="D5" s="799"/>
      <c r="E5" s="799"/>
      <c r="F5" s="800"/>
      <c r="G5" s="851"/>
      <c r="H5" s="850"/>
      <c r="I5" s="852"/>
      <c r="J5" s="16" t="s">
        <v>15</v>
      </c>
      <c r="K5" s="16" t="s">
        <v>15</v>
      </c>
      <c r="L5" s="791"/>
      <c r="M5" s="791"/>
      <c r="N5" s="853"/>
      <c r="O5" s="791" t="s">
        <v>252</v>
      </c>
      <c r="P5" s="791" t="s">
        <v>252</v>
      </c>
      <c r="Q5" s="791" t="s">
        <v>252</v>
      </c>
      <c r="R5" s="791" t="s">
        <v>252</v>
      </c>
      <c r="S5" s="791" t="s">
        <v>252</v>
      </c>
      <c r="T5" s="791" t="s">
        <v>252</v>
      </c>
      <c r="U5" s="833" t="s">
        <v>238</v>
      </c>
      <c r="V5" s="791" t="s">
        <v>239</v>
      </c>
      <c r="W5" s="849"/>
      <c r="X5" s="854"/>
      <c r="Y5" s="62"/>
      <c r="Z5" s="801"/>
      <c r="AA5" s="799"/>
      <c r="AB5" s="799"/>
      <c r="AC5" s="799"/>
      <c r="AD5" s="799"/>
      <c r="AE5" s="800"/>
      <c r="AF5" s="853"/>
      <c r="AG5" s="791"/>
      <c r="AH5" s="853"/>
      <c r="AI5" s="791"/>
      <c r="AJ5" s="791"/>
    </row>
    <row r="6" spans="1:36" ht="15" customHeight="1">
      <c r="A6" s="801"/>
      <c r="B6" s="799"/>
      <c r="C6" s="799"/>
      <c r="D6" s="799"/>
      <c r="E6" s="799"/>
      <c r="F6" s="800"/>
      <c r="G6" s="851"/>
      <c r="H6" s="850"/>
      <c r="I6" s="852"/>
      <c r="J6" s="789" t="s">
        <v>236</v>
      </c>
      <c r="K6" s="790"/>
      <c r="L6" s="791"/>
      <c r="M6" s="791"/>
      <c r="N6" s="853"/>
      <c r="O6" s="791"/>
      <c r="P6" s="791"/>
      <c r="Q6" s="791"/>
      <c r="R6" s="791"/>
      <c r="S6" s="791"/>
      <c r="T6" s="791"/>
      <c r="U6" s="834"/>
      <c r="V6" s="791"/>
      <c r="W6" s="849"/>
      <c r="X6" s="854"/>
      <c r="Y6" s="63"/>
      <c r="Z6" s="801"/>
      <c r="AA6" s="799"/>
      <c r="AB6" s="799"/>
      <c r="AC6" s="799"/>
      <c r="AD6" s="799"/>
      <c r="AE6" s="800"/>
      <c r="AF6" s="853"/>
      <c r="AG6" s="791"/>
      <c r="AH6" s="853"/>
      <c r="AI6" s="791"/>
      <c r="AJ6" s="791"/>
    </row>
    <row r="7" spans="1:36" ht="15">
      <c r="A7" s="801"/>
      <c r="B7" s="799"/>
      <c r="C7" s="799"/>
      <c r="D7" s="799"/>
      <c r="E7" s="799"/>
      <c r="F7" s="800"/>
      <c r="G7" s="851"/>
      <c r="H7" s="850"/>
      <c r="I7" s="852"/>
      <c r="J7" s="789"/>
      <c r="K7" s="790"/>
      <c r="L7" s="791"/>
      <c r="M7" s="791"/>
      <c r="N7" s="853"/>
      <c r="O7" s="791"/>
      <c r="P7" s="791"/>
      <c r="Q7" s="791"/>
      <c r="R7" s="791"/>
      <c r="S7" s="791"/>
      <c r="T7" s="791"/>
      <c r="U7" s="166"/>
      <c r="V7" s="166"/>
      <c r="W7" s="849"/>
      <c r="X7" s="854"/>
      <c r="Y7" s="63"/>
      <c r="Z7" s="801"/>
      <c r="AA7" s="799"/>
      <c r="AB7" s="799"/>
      <c r="AC7" s="799"/>
      <c r="AD7" s="799"/>
      <c r="AE7" s="800"/>
      <c r="AF7" s="853"/>
      <c r="AG7" s="791"/>
      <c r="AH7" s="853"/>
      <c r="AI7" s="791"/>
      <c r="AJ7" s="791"/>
    </row>
    <row r="8" spans="1:36" ht="15" customHeight="1">
      <c r="A8" s="801"/>
      <c r="B8" s="799"/>
      <c r="C8" s="799"/>
      <c r="D8" s="799"/>
      <c r="E8" s="799"/>
      <c r="F8" s="800"/>
      <c r="G8" s="855" t="s">
        <v>244</v>
      </c>
      <c r="H8" s="837"/>
      <c r="I8" s="852"/>
      <c r="J8" s="789"/>
      <c r="K8" s="790"/>
      <c r="L8" s="791"/>
      <c r="M8" s="791"/>
      <c r="N8" s="853"/>
      <c r="O8" s="242">
        <v>1</v>
      </c>
      <c r="P8" s="242">
        <v>2</v>
      </c>
      <c r="Q8" s="242">
        <v>3</v>
      </c>
      <c r="R8" s="242">
        <v>4</v>
      </c>
      <c r="S8" s="242">
        <v>5</v>
      </c>
      <c r="T8" s="242">
        <v>6</v>
      </c>
      <c r="U8" s="166"/>
      <c r="V8" s="166"/>
      <c r="W8" s="849"/>
      <c r="X8" s="854"/>
      <c r="Y8" s="63"/>
      <c r="Z8" s="801"/>
      <c r="AA8" s="799"/>
      <c r="AB8" s="799"/>
      <c r="AC8" s="799"/>
      <c r="AD8" s="799"/>
      <c r="AE8" s="800"/>
      <c r="AF8" s="853"/>
      <c r="AG8" s="791"/>
      <c r="AH8" s="853"/>
      <c r="AI8" s="791"/>
      <c r="AJ8" s="791"/>
    </row>
    <row r="9" spans="1:36" ht="15">
      <c r="A9" s="801"/>
      <c r="B9" s="799"/>
      <c r="C9" s="799"/>
      <c r="D9" s="799"/>
      <c r="E9" s="799"/>
      <c r="F9" s="800"/>
      <c r="G9" s="856"/>
      <c r="H9" s="837"/>
      <c r="I9" s="852"/>
      <c r="J9" s="789"/>
      <c r="K9" s="790"/>
      <c r="L9" s="791"/>
      <c r="M9" s="791"/>
      <c r="N9" s="853"/>
      <c r="O9" s="243">
        <f>'Eingabe 1 - Eisarena'!B8</f>
        <v>0</v>
      </c>
      <c r="P9" s="243">
        <f>'Eingabe 1 - Eisarena'!B10</f>
        <v>0</v>
      </c>
      <c r="Q9" s="243">
        <f>'Eingabe 1 - Eisarena'!B12</f>
        <v>0</v>
      </c>
      <c r="R9" s="243">
        <f>'Eingabe 1 - Eisarena'!B14</f>
        <v>0</v>
      </c>
      <c r="S9" s="243">
        <f>'Eingabe 1 - Eisarena'!B16</f>
        <v>0</v>
      </c>
      <c r="T9" s="243">
        <f>'Eingabe 1 - Eisarena'!B18</f>
        <v>0</v>
      </c>
      <c r="U9" s="166"/>
      <c r="V9" s="166"/>
      <c r="W9" s="849"/>
      <c r="X9" s="854"/>
      <c r="Y9" s="63"/>
      <c r="Z9" s="801"/>
      <c r="AA9" s="799"/>
      <c r="AB9" s="799"/>
      <c r="AC9" s="799"/>
      <c r="AD9" s="799"/>
      <c r="AE9" s="800"/>
      <c r="AF9" s="853"/>
      <c r="AG9" s="791"/>
      <c r="AH9" s="853"/>
      <c r="AI9" s="791"/>
      <c r="AJ9" s="791"/>
    </row>
    <row r="10" spans="1:36" ht="15">
      <c r="A10" s="52" t="s">
        <v>11</v>
      </c>
      <c r="B10" s="802" t="s">
        <v>12</v>
      </c>
      <c r="C10" s="802"/>
      <c r="D10" s="802"/>
      <c r="E10" s="799"/>
      <c r="F10" s="800"/>
      <c r="G10" s="836" t="s">
        <v>13</v>
      </c>
      <c r="H10" s="837"/>
      <c r="I10" s="39" t="s">
        <v>6</v>
      </c>
      <c r="J10" s="39" t="s">
        <v>14</v>
      </c>
      <c r="K10" s="39" t="s">
        <v>14</v>
      </c>
      <c r="L10" s="39" t="s">
        <v>16</v>
      </c>
      <c r="M10" s="39" t="s">
        <v>16</v>
      </c>
      <c r="N10" s="39" t="s">
        <v>19</v>
      </c>
      <c r="O10" s="39">
        <f aca="true" t="shared" si="0" ref="O10:T10">IF(O9&gt;0,1,0)</f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  <c r="U10" s="39" t="s">
        <v>19</v>
      </c>
      <c r="V10" s="39" t="s">
        <v>19</v>
      </c>
      <c r="W10" s="39" t="s">
        <v>19</v>
      </c>
      <c r="X10" s="20" t="s">
        <v>19</v>
      </c>
      <c r="Y10" s="64"/>
      <c r="Z10" s="52" t="s">
        <v>11</v>
      </c>
      <c r="AA10" s="802" t="s">
        <v>12</v>
      </c>
      <c r="AB10" s="802"/>
      <c r="AC10" s="802"/>
      <c r="AD10" s="799"/>
      <c r="AE10" s="800"/>
      <c r="AF10" s="39" t="s">
        <v>14</v>
      </c>
      <c r="AG10" s="39" t="s">
        <v>16</v>
      </c>
      <c r="AH10" s="39" t="s">
        <v>19</v>
      </c>
      <c r="AI10" s="39" t="s">
        <v>19</v>
      </c>
      <c r="AJ10" s="39" t="s">
        <v>19</v>
      </c>
    </row>
    <row r="11" spans="1:36" ht="15">
      <c r="A11" s="53"/>
      <c r="B11" s="803"/>
      <c r="C11" s="804"/>
      <c r="D11" s="804"/>
      <c r="E11" s="804"/>
      <c r="F11" s="805"/>
      <c r="G11" s="838"/>
      <c r="H11" s="83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78"/>
      <c r="Y11" s="82"/>
      <c r="Z11" s="53"/>
      <c r="AA11" s="803"/>
      <c r="AB11" s="804"/>
      <c r="AC11" s="804"/>
      <c r="AD11" s="804"/>
      <c r="AE11" s="805"/>
      <c r="AF11" s="40"/>
      <c r="AG11" s="40"/>
      <c r="AH11" s="40"/>
      <c r="AI11" s="40"/>
      <c r="AJ11" s="42"/>
    </row>
    <row r="12" spans="1:36" ht="15.75" thickBot="1">
      <c r="A12" s="46"/>
      <c r="B12" s="806"/>
      <c r="C12" s="807"/>
      <c r="D12" s="807"/>
      <c r="E12" s="807"/>
      <c r="F12" s="808"/>
      <c r="G12" s="840"/>
      <c r="H12" s="8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9"/>
      <c r="Y12" s="83"/>
      <c r="Z12" s="46"/>
      <c r="AA12" s="806"/>
      <c r="AB12" s="807"/>
      <c r="AC12" s="807"/>
      <c r="AD12" s="807"/>
      <c r="AE12" s="808"/>
      <c r="AF12" s="41"/>
      <c r="AG12" s="41"/>
      <c r="AH12" s="41"/>
      <c r="AI12" s="41"/>
      <c r="AJ12" s="43"/>
    </row>
    <row r="13" spans="1:36" ht="15.75" thickBot="1">
      <c r="A13" s="65"/>
      <c r="B13" s="809"/>
      <c r="C13" s="810"/>
      <c r="D13" s="810"/>
      <c r="E13" s="810"/>
      <c r="F13" s="811"/>
      <c r="G13" s="842"/>
      <c r="H13" s="843"/>
      <c r="I13" s="44"/>
      <c r="J13" s="66"/>
      <c r="K13" s="66"/>
      <c r="L13" s="44"/>
      <c r="M13" s="44"/>
      <c r="N13" s="67"/>
      <c r="O13" s="67"/>
      <c r="P13" s="67"/>
      <c r="Q13" s="67"/>
      <c r="R13" s="67"/>
      <c r="S13" s="67"/>
      <c r="T13" s="67"/>
      <c r="U13" s="67"/>
      <c r="V13" s="67"/>
      <c r="W13" s="44"/>
      <c r="X13" s="80"/>
      <c r="Y13" s="84"/>
      <c r="Z13" s="65"/>
      <c r="AA13" s="809"/>
      <c r="AB13" s="810"/>
      <c r="AC13" s="810"/>
      <c r="AD13" s="810"/>
      <c r="AE13" s="811"/>
      <c r="AF13" s="66"/>
      <c r="AG13" s="44"/>
      <c r="AH13" s="67"/>
      <c r="AI13" s="44"/>
      <c r="AJ13" s="45"/>
    </row>
    <row r="14" spans="1:36" ht="15" customHeight="1">
      <c r="A14" s="17"/>
      <c r="B14" s="812" t="str">
        <f>'Eingabe 2 - Eisarena'!B25</f>
        <v>Eisarena Weißwasser/O.L. -
Foyer, Mundloch, Flur, Gästekabinen</v>
      </c>
      <c r="C14" s="813"/>
      <c r="D14" s="813"/>
      <c r="E14" s="813"/>
      <c r="F14" s="814"/>
      <c r="G14" s="302">
        <f>'Eingabe 2 - Eisarena'!G28</f>
        <v>245</v>
      </c>
      <c r="H14" s="303" t="s">
        <v>232</v>
      </c>
      <c r="I14" s="786">
        <f>'Aufmaße - Eisarena'!P11</f>
        <v>364.49</v>
      </c>
      <c r="J14" s="308">
        <f>'Eingabe 2 - Eisarena'!I25</f>
        <v>0</v>
      </c>
      <c r="K14" s="238"/>
      <c r="L14" s="239"/>
      <c r="M14" s="311">
        <f>IF(J14&gt;0,I14/J14,0)</f>
        <v>0</v>
      </c>
      <c r="N14" s="312">
        <f>'Eingabe 2 - Eisarena'!K25</f>
        <v>0</v>
      </c>
      <c r="O14" s="244">
        <f>(IF('Eingabe 2 - Eisarena'!J25='Teilergebnisse - Eisarena'!$O$8,M14,0))*O10</f>
        <v>0</v>
      </c>
      <c r="P14" s="244">
        <f>(IF('Eingabe 2 - Eisarena'!J25='Teilergebnisse - Eisarena'!$P$8,M14,0))*P10</f>
        <v>0</v>
      </c>
      <c r="Q14" s="244">
        <f>(IF('Eingabe 2 - Eisarena'!J25='Teilergebnisse - Eisarena'!$Q$8,M14,0))*Q10</f>
        <v>0</v>
      </c>
      <c r="R14" s="244">
        <f>(IF('Eingabe 2 - Eisarena'!J25='Teilergebnisse - Eisarena'!$R$8,M14,0))*R10</f>
        <v>0</v>
      </c>
      <c r="S14" s="244">
        <f>(IF('Eingabe 2 - Eisarena'!J25='Teilergebnisse - Eisarena'!$S$8,M14,0))*S10</f>
        <v>0</v>
      </c>
      <c r="T14" s="244">
        <f>(IF('Eingabe 2 - Eisarena'!J25='Teilergebnisse - Eisarena'!$T$8,M14,0))*T10</f>
        <v>0</v>
      </c>
      <c r="U14" s="240"/>
      <c r="V14" s="312">
        <f>M14*N14</f>
        <v>0</v>
      </c>
      <c r="W14" s="315">
        <f>V14*G14/7</f>
        <v>0</v>
      </c>
      <c r="X14" s="818">
        <f>W14+W15</f>
        <v>0</v>
      </c>
      <c r="Y14" s="68"/>
      <c r="Z14" s="17"/>
      <c r="AA14" s="812" t="str">
        <f>B14</f>
        <v>Eisarena Weißwasser/O.L. -
Foyer, Mundloch, Flur, Gästekabinen</v>
      </c>
      <c r="AB14" s="813"/>
      <c r="AC14" s="813"/>
      <c r="AD14" s="813"/>
      <c r="AE14" s="814"/>
      <c r="AF14" s="830">
        <f>'Eingabe 2 - Eisarena'!S25</f>
        <v>0</v>
      </c>
      <c r="AG14" s="824">
        <f>IF(AF14&gt;0,I14/AF14,0)</f>
        <v>0</v>
      </c>
      <c r="AH14" s="830">
        <f>'Eingabe 2 - Eisarena'!U25</f>
        <v>0</v>
      </c>
      <c r="AI14" s="824">
        <f>AG14*AH14</f>
        <v>0</v>
      </c>
      <c r="AJ14" s="824">
        <f>G16*AI14</f>
        <v>0</v>
      </c>
    </row>
    <row r="15" spans="1:36" ht="15.75" thickBot="1">
      <c r="A15" s="235">
        <v>1</v>
      </c>
      <c r="B15" s="802"/>
      <c r="C15" s="802"/>
      <c r="D15" s="802"/>
      <c r="E15" s="802"/>
      <c r="F15" s="815"/>
      <c r="G15" s="304">
        <f>'Eingabe 2 - Eisarena'!M26</f>
        <v>28</v>
      </c>
      <c r="H15" s="305" t="s">
        <v>233</v>
      </c>
      <c r="I15" s="787"/>
      <c r="J15" s="236"/>
      <c r="K15" s="309">
        <f>'Eingabe 2 - Eisarena'!O25</f>
        <v>0</v>
      </c>
      <c r="L15" s="310">
        <f>IF(K15&gt;0,I14/K15,0)</f>
        <v>0</v>
      </c>
      <c r="M15" s="237"/>
      <c r="N15" s="313">
        <f>'Eingabe 2 - Eisarena'!Q25</f>
        <v>0</v>
      </c>
      <c r="O15" s="245"/>
      <c r="P15" s="245"/>
      <c r="Q15" s="245"/>
      <c r="R15" s="245"/>
      <c r="S15" s="245"/>
      <c r="T15" s="246"/>
      <c r="U15" s="314">
        <f>L15*N15</f>
        <v>0</v>
      </c>
      <c r="V15" s="241"/>
      <c r="W15" s="316">
        <f>U15*G15</f>
        <v>0</v>
      </c>
      <c r="X15" s="829"/>
      <c r="Y15" s="69"/>
      <c r="Z15" s="18"/>
      <c r="AA15" s="802"/>
      <c r="AB15" s="802"/>
      <c r="AC15" s="802"/>
      <c r="AD15" s="802"/>
      <c r="AE15" s="815"/>
      <c r="AF15" s="831"/>
      <c r="AG15" s="827"/>
      <c r="AH15" s="831"/>
      <c r="AI15" s="827"/>
      <c r="AJ15" s="827"/>
    </row>
    <row r="16" spans="1:36" ht="15.75" thickBot="1">
      <c r="A16" s="19"/>
      <c r="B16" s="816"/>
      <c r="C16" s="816"/>
      <c r="D16" s="816"/>
      <c r="E16" s="816"/>
      <c r="F16" s="817"/>
      <c r="G16" s="306">
        <f>'Eingabe 2 - Eisarena'!R26</f>
        <v>1</v>
      </c>
      <c r="H16" s="307" t="s">
        <v>90</v>
      </c>
      <c r="I16" s="788"/>
      <c r="J16" s="57"/>
      <c r="K16" s="57"/>
      <c r="L16" s="27"/>
      <c r="M16" s="27"/>
      <c r="N16" s="24"/>
      <c r="O16" s="247"/>
      <c r="P16" s="247"/>
      <c r="Q16" s="247"/>
      <c r="R16" s="247"/>
      <c r="S16" s="247"/>
      <c r="T16" s="247"/>
      <c r="U16" s="24"/>
      <c r="V16" s="24"/>
      <c r="W16" s="31"/>
      <c r="X16" s="81"/>
      <c r="Y16" s="70"/>
      <c r="Z16" s="19"/>
      <c r="AA16" s="816"/>
      <c r="AB16" s="816"/>
      <c r="AC16" s="816"/>
      <c r="AD16" s="816"/>
      <c r="AE16" s="817"/>
      <c r="AF16" s="832"/>
      <c r="AG16" s="828"/>
      <c r="AH16" s="835"/>
      <c r="AI16" s="828"/>
      <c r="AJ16" s="828"/>
    </row>
    <row r="17" spans="1:36" ht="15" customHeight="1">
      <c r="A17" s="17"/>
      <c r="B17" s="812" t="str">
        <f>'Eingabe 2 - Eisarena'!B30</f>
        <v>Eisarena Weißwasser/O.L. -
Duschen, WC´s, Sanitärvorräume</v>
      </c>
      <c r="C17" s="813"/>
      <c r="D17" s="813"/>
      <c r="E17" s="813"/>
      <c r="F17" s="814"/>
      <c r="G17" s="302">
        <f>'Eingabe 2 - Eisarena'!G33</f>
        <v>245</v>
      </c>
      <c r="H17" s="303" t="s">
        <v>232</v>
      </c>
      <c r="I17" s="786">
        <f>'Aufmaße - Eisarena'!Q11</f>
        <v>90.55000000000001</v>
      </c>
      <c r="J17" s="308">
        <f>'Eingabe 2 - Eisarena'!I30</f>
        <v>0</v>
      </c>
      <c r="K17" s="238"/>
      <c r="L17" s="239"/>
      <c r="M17" s="311">
        <f>IF(J17&gt;0,I17/J17,0)</f>
        <v>0</v>
      </c>
      <c r="N17" s="312">
        <f>'Eingabe 2 - Eisarena'!K30</f>
        <v>0</v>
      </c>
      <c r="O17" s="244">
        <f>(IF('Eingabe 2 - Eisarena'!J28='Teilergebnisse - Eisarena'!$O$8,M17,0))*O13</f>
        <v>0</v>
      </c>
      <c r="P17" s="244">
        <f>(IF('Eingabe 2 - Eisarena'!J28='Teilergebnisse - Eisarena'!$P$8,M17,0))*P13</f>
        <v>0</v>
      </c>
      <c r="Q17" s="244">
        <f>(IF('Eingabe 2 - Eisarena'!J28='Teilergebnisse - Eisarena'!$Q$8,M17,0))*Q13</f>
        <v>0</v>
      </c>
      <c r="R17" s="244">
        <f>(IF('Eingabe 2 - Eisarena'!J28='Teilergebnisse - Eisarena'!$R$8,M17,0))*R13</f>
        <v>0</v>
      </c>
      <c r="S17" s="244">
        <f>(IF('Eingabe 2 - Eisarena'!J28='Teilergebnisse - Eisarena'!$S$8,M17,0))*S13</f>
        <v>0</v>
      </c>
      <c r="T17" s="244">
        <f>(IF('Eingabe 2 - Eisarena'!J28='Teilergebnisse - Eisarena'!$T$8,M17,0))*T13</f>
        <v>0</v>
      </c>
      <c r="U17" s="240"/>
      <c r="V17" s="312">
        <f>M17*N17</f>
        <v>0</v>
      </c>
      <c r="W17" s="315">
        <f>V17*G17/7</f>
        <v>0</v>
      </c>
      <c r="X17" s="818">
        <f>W17+W18</f>
        <v>0</v>
      </c>
      <c r="Y17" s="61"/>
      <c r="Z17" s="17"/>
      <c r="AA17" s="812" t="str">
        <f>B17</f>
        <v>Eisarena Weißwasser/O.L. -
Duschen, WC´s, Sanitärvorräume</v>
      </c>
      <c r="AB17" s="813"/>
      <c r="AC17" s="813"/>
      <c r="AD17" s="813"/>
      <c r="AE17" s="814"/>
      <c r="AF17" s="830">
        <f>'Eingabe 2 - Eisarena'!S30</f>
        <v>0</v>
      </c>
      <c r="AG17" s="824">
        <f>IF(AF17&gt;0,I17/AF17,0)</f>
        <v>0</v>
      </c>
      <c r="AH17" s="830">
        <f>'Eingabe 2 - Eisarena'!U30</f>
        <v>0</v>
      </c>
      <c r="AI17" s="824">
        <f>AG17*AH17</f>
        <v>0</v>
      </c>
      <c r="AJ17" s="824">
        <f>G19*AI17</f>
        <v>0</v>
      </c>
    </row>
    <row r="18" spans="1:36" ht="15.75" thickBot="1">
      <c r="A18" s="235">
        <v>2</v>
      </c>
      <c r="B18" s="802"/>
      <c r="C18" s="802"/>
      <c r="D18" s="802"/>
      <c r="E18" s="802"/>
      <c r="F18" s="815"/>
      <c r="G18" s="304">
        <f>'Eingabe 2 - Eisarena'!M31</f>
        <v>28</v>
      </c>
      <c r="H18" s="305" t="s">
        <v>233</v>
      </c>
      <c r="I18" s="787"/>
      <c r="J18" s="236"/>
      <c r="K18" s="309">
        <f>'Eingabe 2 - Eisarena'!O30</f>
        <v>0</v>
      </c>
      <c r="L18" s="310">
        <f>IF(K18&gt;0,I17/K18,0)</f>
        <v>0</v>
      </c>
      <c r="M18" s="237"/>
      <c r="N18" s="313">
        <f>'Eingabe 2 - Eisarena'!Q30</f>
        <v>0</v>
      </c>
      <c r="O18" s="245"/>
      <c r="P18" s="245"/>
      <c r="Q18" s="245"/>
      <c r="R18" s="245"/>
      <c r="S18" s="245"/>
      <c r="T18" s="246"/>
      <c r="U18" s="313">
        <f>L18*N18</f>
        <v>0</v>
      </c>
      <c r="V18" s="241"/>
      <c r="W18" s="316">
        <f>U18*G18</f>
        <v>0</v>
      </c>
      <c r="X18" s="829"/>
      <c r="Y18" s="71"/>
      <c r="Z18" s="18"/>
      <c r="AA18" s="802"/>
      <c r="AB18" s="802"/>
      <c r="AC18" s="802"/>
      <c r="AD18" s="802"/>
      <c r="AE18" s="815"/>
      <c r="AF18" s="831"/>
      <c r="AG18" s="827"/>
      <c r="AH18" s="831"/>
      <c r="AI18" s="827"/>
      <c r="AJ18" s="827"/>
    </row>
    <row r="19" spans="1:36" ht="15.75" thickBot="1">
      <c r="A19" s="19"/>
      <c r="B19" s="816"/>
      <c r="C19" s="816"/>
      <c r="D19" s="816"/>
      <c r="E19" s="816"/>
      <c r="F19" s="817"/>
      <c r="G19" s="306">
        <f>'Eingabe 2 - Eisarena'!R31</f>
        <v>1</v>
      </c>
      <c r="H19" s="307" t="s">
        <v>90</v>
      </c>
      <c r="I19" s="788"/>
      <c r="J19" s="58"/>
      <c r="K19" s="161"/>
      <c r="L19" s="27"/>
      <c r="M19" s="27"/>
      <c r="N19" s="24"/>
      <c r="O19" s="247"/>
      <c r="P19" s="247"/>
      <c r="Q19" s="247"/>
      <c r="R19" s="247"/>
      <c r="S19" s="247"/>
      <c r="T19" s="247"/>
      <c r="U19" s="24"/>
      <c r="V19" s="24"/>
      <c r="W19" s="31"/>
      <c r="X19" s="81"/>
      <c r="Y19" s="70"/>
      <c r="Z19" s="19"/>
      <c r="AA19" s="816"/>
      <c r="AB19" s="816"/>
      <c r="AC19" s="816"/>
      <c r="AD19" s="816"/>
      <c r="AE19" s="817"/>
      <c r="AF19" s="835"/>
      <c r="AG19" s="828"/>
      <c r="AH19" s="835"/>
      <c r="AI19" s="828"/>
      <c r="AJ19" s="828"/>
    </row>
    <row r="20" spans="1:36" ht="15" customHeight="1">
      <c r="A20" s="17"/>
      <c r="B20" s="812" t="str">
        <f>'Eingabe 2 - Eisarena'!B35</f>
        <v>Eisarena Weißwasser/O.L. -
Büroräume</v>
      </c>
      <c r="C20" s="813"/>
      <c r="D20" s="813"/>
      <c r="E20" s="813"/>
      <c r="F20" s="814"/>
      <c r="G20" s="302">
        <f>'Eingabe 2 - Eisarena'!G38</f>
        <v>245</v>
      </c>
      <c r="H20" s="303" t="s">
        <v>232</v>
      </c>
      <c r="I20" s="786">
        <f>'Aufmaße - Eisarena'!R11</f>
        <v>79.19</v>
      </c>
      <c r="J20" s="308">
        <f>'Eingabe 2 - Eisarena'!I35</f>
        <v>0</v>
      </c>
      <c r="K20" s="238"/>
      <c r="L20" s="239"/>
      <c r="M20" s="311">
        <f>IF(J20&gt;0,I20/J20,0)</f>
        <v>0</v>
      </c>
      <c r="N20" s="312">
        <f>'Eingabe 2 - Eisarena'!K35</f>
        <v>0</v>
      </c>
      <c r="O20" s="244">
        <f>(IF('Eingabe 2 - Eisarena'!J31='Teilergebnisse - Eisarena'!$O$8,M20,0))*O16</f>
        <v>0</v>
      </c>
      <c r="P20" s="244">
        <f>(IF('Eingabe 2 - Eisarena'!J31='Teilergebnisse - Eisarena'!$P$8,M20,0))*P16</f>
        <v>0</v>
      </c>
      <c r="Q20" s="244">
        <f>(IF('Eingabe 2 - Eisarena'!J31='Teilergebnisse - Eisarena'!$Q$8,M20,0))*Q16</f>
        <v>0</v>
      </c>
      <c r="R20" s="244">
        <f>(IF('Eingabe 2 - Eisarena'!J31='Teilergebnisse - Eisarena'!$R$8,M20,0))*R16</f>
        <v>0</v>
      </c>
      <c r="S20" s="244">
        <f>(IF('Eingabe 2 - Eisarena'!J31='Teilergebnisse - Eisarena'!$S$8,M20,0))*S16</f>
        <v>0</v>
      </c>
      <c r="T20" s="244">
        <f>(IF('Eingabe 2 - Eisarena'!J31='Teilergebnisse - Eisarena'!$T$8,M20,0))*T16</f>
        <v>0</v>
      </c>
      <c r="U20" s="240"/>
      <c r="V20" s="312">
        <f>M20*N20</f>
        <v>0</v>
      </c>
      <c r="W20" s="315">
        <f>V20*G20/7</f>
        <v>0</v>
      </c>
      <c r="X20" s="818">
        <f>W20+W21</f>
        <v>0</v>
      </c>
      <c r="Y20" s="61"/>
      <c r="Z20" s="17"/>
      <c r="AA20" s="812" t="str">
        <f>B20</f>
        <v>Eisarena Weißwasser/O.L. -
Büroräume</v>
      </c>
      <c r="AB20" s="813"/>
      <c r="AC20" s="813"/>
      <c r="AD20" s="813"/>
      <c r="AE20" s="814"/>
      <c r="AF20" s="830">
        <f>'Eingabe 2 - Eisarena'!S35</f>
        <v>0</v>
      </c>
      <c r="AG20" s="824">
        <f>IF(AF20&gt;0,I20/AF20,0)</f>
        <v>0</v>
      </c>
      <c r="AH20" s="830">
        <f>'Eingabe 2 - Eisarena'!U35</f>
        <v>0</v>
      </c>
      <c r="AI20" s="824">
        <f>AG20*AH20</f>
        <v>0</v>
      </c>
      <c r="AJ20" s="824">
        <f>G22*AI20</f>
        <v>0</v>
      </c>
    </row>
    <row r="21" spans="1:36" ht="15.75" thickBot="1">
      <c r="A21" s="235">
        <v>3</v>
      </c>
      <c r="B21" s="802"/>
      <c r="C21" s="802"/>
      <c r="D21" s="802"/>
      <c r="E21" s="802"/>
      <c r="F21" s="815"/>
      <c r="G21" s="304">
        <f>'Eingabe 2 - Eisarena'!M36</f>
        <v>0</v>
      </c>
      <c r="H21" s="305" t="s">
        <v>233</v>
      </c>
      <c r="I21" s="787"/>
      <c r="J21" s="236"/>
      <c r="K21" s="309">
        <f>'Eingabe 2 - Eisarena'!O35</f>
        <v>0</v>
      </c>
      <c r="L21" s="310">
        <f>IF(K21&gt;0,I20/K21,0)</f>
        <v>0</v>
      </c>
      <c r="M21" s="237"/>
      <c r="N21" s="313">
        <f>'Eingabe 2 - Eisarena'!Q35</f>
        <v>0</v>
      </c>
      <c r="O21" s="245"/>
      <c r="P21" s="245"/>
      <c r="Q21" s="245"/>
      <c r="R21" s="245"/>
      <c r="S21" s="245"/>
      <c r="T21" s="246"/>
      <c r="U21" s="313">
        <f>L21*N21</f>
        <v>0</v>
      </c>
      <c r="V21" s="241"/>
      <c r="W21" s="316">
        <f>U21*G21</f>
        <v>0</v>
      </c>
      <c r="X21" s="829"/>
      <c r="Y21" s="71"/>
      <c r="Z21" s="21"/>
      <c r="AA21" s="802"/>
      <c r="AB21" s="802"/>
      <c r="AC21" s="802"/>
      <c r="AD21" s="802"/>
      <c r="AE21" s="815"/>
      <c r="AF21" s="831"/>
      <c r="AG21" s="827"/>
      <c r="AH21" s="831"/>
      <c r="AI21" s="827"/>
      <c r="AJ21" s="827"/>
    </row>
    <row r="22" spans="1:36" ht="15.75" thickBot="1">
      <c r="A22" s="22"/>
      <c r="B22" s="816"/>
      <c r="C22" s="816"/>
      <c r="D22" s="816"/>
      <c r="E22" s="816"/>
      <c r="F22" s="817"/>
      <c r="G22" s="306">
        <f>'Eingabe 2 - Eisarena'!R36</f>
        <v>1</v>
      </c>
      <c r="H22" s="307" t="s">
        <v>90</v>
      </c>
      <c r="I22" s="788"/>
      <c r="J22" s="59"/>
      <c r="K22" s="59"/>
      <c r="L22" s="27"/>
      <c r="M22" s="27"/>
      <c r="N22" s="24"/>
      <c r="O22" s="247"/>
      <c r="P22" s="247"/>
      <c r="Q22" s="247"/>
      <c r="R22" s="247"/>
      <c r="S22" s="247"/>
      <c r="T22" s="247"/>
      <c r="U22" s="24"/>
      <c r="V22" s="24"/>
      <c r="W22" s="31"/>
      <c r="X22" s="81"/>
      <c r="Y22" s="70"/>
      <c r="Z22" s="22"/>
      <c r="AA22" s="816"/>
      <c r="AB22" s="816"/>
      <c r="AC22" s="816"/>
      <c r="AD22" s="816"/>
      <c r="AE22" s="817"/>
      <c r="AF22" s="832"/>
      <c r="AG22" s="828"/>
      <c r="AH22" s="835"/>
      <c r="AI22" s="828"/>
      <c r="AJ22" s="828"/>
    </row>
    <row r="23" spans="1:36" ht="15" customHeight="1">
      <c r="A23" s="17"/>
      <c r="B23" s="812" t="str">
        <f>'Eingabe 2 - Eisarena'!B40</f>
        <v>Eisarena Weißwasser/O.L. -
Flure, Umkleide</v>
      </c>
      <c r="C23" s="813"/>
      <c r="D23" s="813"/>
      <c r="E23" s="813"/>
      <c r="F23" s="814"/>
      <c r="G23" s="302">
        <f>'Eingabe 2 - Eisarena'!G43</f>
        <v>245</v>
      </c>
      <c r="H23" s="303" t="s">
        <v>232</v>
      </c>
      <c r="I23" s="786">
        <f>'Aufmaße - Eisarena'!S11</f>
        <v>99.5</v>
      </c>
      <c r="J23" s="308">
        <f>'Eingabe 2 - Eisarena'!I40</f>
        <v>0</v>
      </c>
      <c r="K23" s="238"/>
      <c r="L23" s="239"/>
      <c r="M23" s="311">
        <f>IF(J23&gt;0,I23/J23,0)</f>
        <v>0</v>
      </c>
      <c r="N23" s="312">
        <f>'Eingabe 2 - Eisarena'!K40</f>
        <v>0</v>
      </c>
      <c r="O23" s="244">
        <f>(IF('Eingabe 2 - Eisarena'!J34='Teilergebnisse - Eisarena'!$O$8,M23,0))*O19</f>
        <v>0</v>
      </c>
      <c r="P23" s="244">
        <f>(IF('Eingabe 2 - Eisarena'!J34='Teilergebnisse - Eisarena'!$P$8,M23,0))*P19</f>
        <v>0</v>
      </c>
      <c r="Q23" s="244">
        <f>(IF('Eingabe 2 - Eisarena'!J34='Teilergebnisse - Eisarena'!$Q$8,M23,0))*Q19</f>
        <v>0</v>
      </c>
      <c r="R23" s="244">
        <f>(IF('Eingabe 2 - Eisarena'!J34='Teilergebnisse - Eisarena'!$R$8,M23,0))*R19</f>
        <v>0</v>
      </c>
      <c r="S23" s="244">
        <f>(IF('Eingabe 2 - Eisarena'!J34='Teilergebnisse - Eisarena'!$S$8,M23,0))*S19</f>
        <v>0</v>
      </c>
      <c r="T23" s="244">
        <f>(IF('Eingabe 2 - Eisarena'!J34='Teilergebnisse - Eisarena'!$T$8,M23,0))*T19</f>
        <v>0</v>
      </c>
      <c r="U23" s="240"/>
      <c r="V23" s="312">
        <f>M23*N23</f>
        <v>0</v>
      </c>
      <c r="W23" s="315">
        <f>V23*G23/7</f>
        <v>0</v>
      </c>
      <c r="X23" s="818">
        <f>W23+W24</f>
        <v>0</v>
      </c>
      <c r="Y23" s="61"/>
      <c r="Z23" s="17"/>
      <c r="AA23" s="812" t="str">
        <f>B23</f>
        <v>Eisarena Weißwasser/O.L. -
Flure, Umkleide</v>
      </c>
      <c r="AB23" s="813"/>
      <c r="AC23" s="813"/>
      <c r="AD23" s="813"/>
      <c r="AE23" s="814"/>
      <c r="AF23" s="830">
        <f>'Eingabe 2 - Eisarena'!S40</f>
        <v>0</v>
      </c>
      <c r="AG23" s="824">
        <f>IF(AF23&gt;0,I23/AF23,0)</f>
        <v>0</v>
      </c>
      <c r="AH23" s="830">
        <f>'Eingabe 2 - Eisarena'!U40</f>
        <v>0</v>
      </c>
      <c r="AI23" s="824">
        <f>AG23*AH23</f>
        <v>0</v>
      </c>
      <c r="AJ23" s="824">
        <f>G25*AI23</f>
        <v>0</v>
      </c>
    </row>
    <row r="24" spans="1:36" ht="15.75" thickBot="1">
      <c r="A24" s="235">
        <v>4</v>
      </c>
      <c r="B24" s="802"/>
      <c r="C24" s="802"/>
      <c r="D24" s="802"/>
      <c r="E24" s="802"/>
      <c r="F24" s="815"/>
      <c r="G24" s="304">
        <f>'Eingabe 2 - Eisarena'!M41</f>
        <v>0</v>
      </c>
      <c r="H24" s="305" t="s">
        <v>233</v>
      </c>
      <c r="I24" s="787"/>
      <c r="J24" s="236"/>
      <c r="K24" s="309">
        <f>'Eingabe 2 - Eisarena'!O40</f>
        <v>0</v>
      </c>
      <c r="L24" s="310">
        <f>IF(K24&gt;0,I23/K24,0)</f>
        <v>0</v>
      </c>
      <c r="M24" s="237"/>
      <c r="N24" s="313">
        <f>'Eingabe 2 - Eisarena'!Q40</f>
        <v>0</v>
      </c>
      <c r="O24" s="245"/>
      <c r="P24" s="245"/>
      <c r="Q24" s="245"/>
      <c r="R24" s="245"/>
      <c r="S24" s="245"/>
      <c r="T24" s="246"/>
      <c r="U24" s="313">
        <f>L24*N24</f>
        <v>0</v>
      </c>
      <c r="V24" s="241"/>
      <c r="W24" s="316">
        <f>U24*G24</f>
        <v>0</v>
      </c>
      <c r="X24" s="829"/>
      <c r="Y24" s="71"/>
      <c r="Z24" s="21"/>
      <c r="AA24" s="802"/>
      <c r="AB24" s="802"/>
      <c r="AC24" s="802"/>
      <c r="AD24" s="802"/>
      <c r="AE24" s="815"/>
      <c r="AF24" s="831"/>
      <c r="AG24" s="827"/>
      <c r="AH24" s="831"/>
      <c r="AI24" s="827"/>
      <c r="AJ24" s="827"/>
    </row>
    <row r="25" spans="1:36" ht="15.75" thickBot="1">
      <c r="A25" s="22"/>
      <c r="B25" s="816"/>
      <c r="C25" s="816"/>
      <c r="D25" s="816"/>
      <c r="E25" s="816"/>
      <c r="F25" s="817"/>
      <c r="G25" s="306">
        <f>'Eingabe 2 - Eisarena'!R41</f>
        <v>1</v>
      </c>
      <c r="H25" s="307" t="s">
        <v>90</v>
      </c>
      <c r="I25" s="788"/>
      <c r="J25" s="57"/>
      <c r="K25" s="57"/>
      <c r="L25" s="27"/>
      <c r="M25" s="27"/>
      <c r="N25" s="24"/>
      <c r="O25" s="247"/>
      <c r="P25" s="247"/>
      <c r="Q25" s="247"/>
      <c r="R25" s="247"/>
      <c r="S25" s="247"/>
      <c r="T25" s="247"/>
      <c r="U25" s="24"/>
      <c r="V25" s="24"/>
      <c r="W25" s="31"/>
      <c r="X25" s="81"/>
      <c r="Y25" s="70"/>
      <c r="Z25" s="22"/>
      <c r="AA25" s="816"/>
      <c r="AB25" s="816"/>
      <c r="AC25" s="816"/>
      <c r="AD25" s="816"/>
      <c r="AE25" s="817"/>
      <c r="AF25" s="832"/>
      <c r="AG25" s="828"/>
      <c r="AH25" s="835"/>
      <c r="AI25" s="828"/>
      <c r="AJ25" s="828"/>
    </row>
    <row r="26" spans="1:36" ht="15" customHeight="1">
      <c r="A26" s="17"/>
      <c r="B26" s="812" t="str">
        <f>'Eingabe 2 - Eisarena'!B45</f>
        <v>Eisarena Weißwasser/O.L. -
Kabinen Schiedsrichter</v>
      </c>
      <c r="C26" s="813"/>
      <c r="D26" s="813"/>
      <c r="E26" s="813"/>
      <c r="F26" s="814"/>
      <c r="G26" s="302">
        <f>'Eingabe 2 - Eisarena'!G48</f>
        <v>245</v>
      </c>
      <c r="H26" s="303" t="s">
        <v>232</v>
      </c>
      <c r="I26" s="786">
        <f>'Aufmaße - Eisarena'!T11</f>
        <v>17.990000000000002</v>
      </c>
      <c r="J26" s="308">
        <f>'Eingabe 2 - Eisarena'!I45</f>
        <v>0</v>
      </c>
      <c r="K26" s="238"/>
      <c r="L26" s="239"/>
      <c r="M26" s="311">
        <f>IF(J26&gt;0,I26/J26,0)</f>
        <v>0</v>
      </c>
      <c r="N26" s="312">
        <f>'Eingabe 2 - Eisarena'!K45</f>
        <v>0</v>
      </c>
      <c r="O26" s="244">
        <f>(IF('Eingabe 2 - Eisarena'!J37='Teilergebnisse - Eisarena'!$O$8,M26,0))*O22</f>
        <v>0</v>
      </c>
      <c r="P26" s="244">
        <f>(IF('Eingabe 2 - Eisarena'!J37='Teilergebnisse - Eisarena'!$P$8,M26,0))*P22</f>
        <v>0</v>
      </c>
      <c r="Q26" s="244">
        <f>(IF('Eingabe 2 - Eisarena'!J37='Teilergebnisse - Eisarena'!$Q$8,M26,0))*Q22</f>
        <v>0</v>
      </c>
      <c r="R26" s="244">
        <f>(IF('Eingabe 2 - Eisarena'!J37='Teilergebnisse - Eisarena'!$R$8,M26,0))*R22</f>
        <v>0</v>
      </c>
      <c r="S26" s="244">
        <f>(IF('Eingabe 2 - Eisarena'!J37='Teilergebnisse - Eisarena'!$S$8,M26,0))*S22</f>
        <v>0</v>
      </c>
      <c r="T26" s="244">
        <f>(IF('Eingabe 2 - Eisarena'!J37='Teilergebnisse - Eisarena'!$T$8,M26,0))*T22</f>
        <v>0</v>
      </c>
      <c r="U26" s="240"/>
      <c r="V26" s="312">
        <f>M26*N26</f>
        <v>0</v>
      </c>
      <c r="W26" s="315">
        <f>V26*G26/7</f>
        <v>0</v>
      </c>
      <c r="X26" s="818">
        <f>W26+W27</f>
        <v>0</v>
      </c>
      <c r="Y26" s="61"/>
      <c r="Z26" s="17"/>
      <c r="AA26" s="812" t="str">
        <f>B26</f>
        <v>Eisarena Weißwasser/O.L. -
Kabinen Schiedsrichter</v>
      </c>
      <c r="AB26" s="813"/>
      <c r="AC26" s="813"/>
      <c r="AD26" s="813"/>
      <c r="AE26" s="814"/>
      <c r="AF26" s="830">
        <f>'Eingabe 2 - Eisarena'!S45</f>
        <v>0</v>
      </c>
      <c r="AG26" s="824">
        <f>IF(AF26&gt;0,I26/AF26,0)</f>
        <v>0</v>
      </c>
      <c r="AH26" s="830">
        <f>'Eingabe 2 - Eisarena'!U45</f>
        <v>0</v>
      </c>
      <c r="AI26" s="824">
        <f>AG26*AH26</f>
        <v>0</v>
      </c>
      <c r="AJ26" s="824">
        <f>G28*AI26</f>
        <v>0</v>
      </c>
    </row>
    <row r="27" spans="1:36" ht="15.75" thickBot="1">
      <c r="A27" s="235">
        <v>5</v>
      </c>
      <c r="B27" s="802"/>
      <c r="C27" s="802"/>
      <c r="D27" s="802"/>
      <c r="E27" s="802"/>
      <c r="F27" s="815"/>
      <c r="G27" s="304">
        <f>'Eingabe 2 - Eisarena'!M46</f>
        <v>14</v>
      </c>
      <c r="H27" s="305" t="s">
        <v>233</v>
      </c>
      <c r="I27" s="787"/>
      <c r="J27" s="236"/>
      <c r="K27" s="309">
        <f>'Eingabe 2 - Eisarena'!O45</f>
        <v>0</v>
      </c>
      <c r="L27" s="310">
        <f>IF(K27&gt;0,I26/K27,0)</f>
        <v>0</v>
      </c>
      <c r="M27" s="237"/>
      <c r="N27" s="313">
        <f>'Eingabe 2 - Eisarena'!Q45</f>
        <v>0</v>
      </c>
      <c r="O27" s="245"/>
      <c r="P27" s="245"/>
      <c r="Q27" s="245"/>
      <c r="R27" s="245"/>
      <c r="S27" s="245"/>
      <c r="T27" s="246"/>
      <c r="U27" s="313">
        <f>L27*N27</f>
        <v>0</v>
      </c>
      <c r="V27" s="241"/>
      <c r="W27" s="316">
        <f>U27*G27</f>
        <v>0</v>
      </c>
      <c r="X27" s="829"/>
      <c r="Y27" s="71"/>
      <c r="Z27" s="21"/>
      <c r="AA27" s="802"/>
      <c r="AB27" s="802"/>
      <c r="AC27" s="802"/>
      <c r="AD27" s="802"/>
      <c r="AE27" s="815"/>
      <c r="AF27" s="831"/>
      <c r="AG27" s="827"/>
      <c r="AH27" s="831"/>
      <c r="AI27" s="827"/>
      <c r="AJ27" s="827"/>
    </row>
    <row r="28" spans="1:36" ht="15.75" thickBot="1">
      <c r="A28" s="22"/>
      <c r="B28" s="816"/>
      <c r="C28" s="816"/>
      <c r="D28" s="816"/>
      <c r="E28" s="816"/>
      <c r="F28" s="817"/>
      <c r="G28" s="306">
        <f>'Eingabe 2 - Eisarena'!R46</f>
        <v>1</v>
      </c>
      <c r="H28" s="307" t="s">
        <v>90</v>
      </c>
      <c r="I28" s="788"/>
      <c r="J28" s="57"/>
      <c r="K28" s="57"/>
      <c r="L28" s="27"/>
      <c r="M28" s="27"/>
      <c r="N28" s="24"/>
      <c r="O28" s="247"/>
      <c r="P28" s="247"/>
      <c r="Q28" s="247"/>
      <c r="R28" s="247"/>
      <c r="S28" s="247"/>
      <c r="T28" s="247"/>
      <c r="U28" s="24"/>
      <c r="V28" s="24"/>
      <c r="W28" s="31"/>
      <c r="X28" s="81"/>
      <c r="Y28" s="70"/>
      <c r="Z28" s="22"/>
      <c r="AA28" s="816"/>
      <c r="AB28" s="816"/>
      <c r="AC28" s="816"/>
      <c r="AD28" s="816"/>
      <c r="AE28" s="817"/>
      <c r="AF28" s="832"/>
      <c r="AG28" s="828"/>
      <c r="AH28" s="835"/>
      <c r="AI28" s="828"/>
      <c r="AJ28" s="828"/>
    </row>
    <row r="29" spans="1:36" ht="15" customHeight="1">
      <c r="A29" s="17"/>
      <c r="B29" s="812" t="str">
        <f>'Eingabe 2 - Eisarena'!B50</f>
        <v>Eisarena Weißwasser/O.L. -
Duschen, WC´s (Personal)</v>
      </c>
      <c r="C29" s="813"/>
      <c r="D29" s="813"/>
      <c r="E29" s="813"/>
      <c r="F29" s="814"/>
      <c r="G29" s="302">
        <f>'Eingabe 2 - Eisarena'!G53</f>
        <v>245</v>
      </c>
      <c r="H29" s="303" t="s">
        <v>232</v>
      </c>
      <c r="I29" s="786">
        <f>'Aufmaße - Eisarena'!U11</f>
        <v>6.27</v>
      </c>
      <c r="J29" s="308">
        <f>'Eingabe 2 - Eisarena'!I50</f>
        <v>0</v>
      </c>
      <c r="K29" s="238"/>
      <c r="L29" s="239"/>
      <c r="M29" s="311">
        <f>IF(J29&gt;0,I29/J29,0)</f>
        <v>0</v>
      </c>
      <c r="N29" s="312">
        <f>'Eingabe 2 - Eisarena'!K50</f>
        <v>0</v>
      </c>
      <c r="O29" s="244">
        <f>(IF('Eingabe 2 - Eisarena'!J40='Teilergebnisse - Eisarena'!$O$8,M29,0))*O25</f>
        <v>0</v>
      </c>
      <c r="P29" s="244">
        <f>(IF('Eingabe 2 - Eisarena'!J40='Teilergebnisse - Eisarena'!$P$8,M29,0))*P25</f>
        <v>0</v>
      </c>
      <c r="Q29" s="244">
        <f>(IF('Eingabe 2 - Eisarena'!J40='Teilergebnisse - Eisarena'!$Q$8,M29,0))*Q25</f>
        <v>0</v>
      </c>
      <c r="R29" s="244">
        <f>(IF('Eingabe 2 - Eisarena'!J40='Teilergebnisse - Eisarena'!$R$8,M29,0))*R25</f>
        <v>0</v>
      </c>
      <c r="S29" s="244">
        <f>(IF('Eingabe 2 - Eisarena'!J40='Teilergebnisse - Eisarena'!$S$8,M29,0))*S25</f>
        <v>0</v>
      </c>
      <c r="T29" s="244">
        <f>(IF('Eingabe 2 - Eisarena'!J40='Teilergebnisse - Eisarena'!$T$8,M29,0))*T25</f>
        <v>0</v>
      </c>
      <c r="U29" s="240"/>
      <c r="V29" s="312">
        <f>M29*N29</f>
        <v>0</v>
      </c>
      <c r="W29" s="315">
        <f>V29*G29/7</f>
        <v>0</v>
      </c>
      <c r="X29" s="818">
        <f>W29+W30</f>
        <v>0</v>
      </c>
      <c r="Y29" s="61"/>
      <c r="Z29" s="17"/>
      <c r="AA29" s="812" t="str">
        <f>B29</f>
        <v>Eisarena Weißwasser/O.L. -
Duschen, WC´s (Personal)</v>
      </c>
      <c r="AB29" s="813"/>
      <c r="AC29" s="813"/>
      <c r="AD29" s="813"/>
      <c r="AE29" s="814"/>
      <c r="AF29" s="830">
        <f>'Eingabe 2 - Eisarena'!S50</f>
        <v>0</v>
      </c>
      <c r="AG29" s="824">
        <f>IF(AF29&gt;0,I29/AF29,0)</f>
        <v>0</v>
      </c>
      <c r="AH29" s="830">
        <f>'Eingabe 2 - Eisarena'!U50</f>
        <v>0</v>
      </c>
      <c r="AI29" s="824">
        <f>AG29*AH29</f>
        <v>0</v>
      </c>
      <c r="AJ29" s="824">
        <f>G31*AI29</f>
        <v>0</v>
      </c>
    </row>
    <row r="30" spans="1:36" ht="15.75" thickBot="1">
      <c r="A30" s="235">
        <v>6</v>
      </c>
      <c r="B30" s="802"/>
      <c r="C30" s="802"/>
      <c r="D30" s="802"/>
      <c r="E30" s="802"/>
      <c r="F30" s="815"/>
      <c r="G30" s="304">
        <f>'Eingabe 2 - Eisarena'!M51</f>
        <v>14</v>
      </c>
      <c r="H30" s="305" t="s">
        <v>233</v>
      </c>
      <c r="I30" s="787"/>
      <c r="J30" s="236"/>
      <c r="K30" s="309">
        <f>'Eingabe 2 - Eisarena'!O50</f>
        <v>0</v>
      </c>
      <c r="L30" s="310">
        <f>IF(K30&gt;0,I29/K30,0)</f>
        <v>0</v>
      </c>
      <c r="M30" s="237"/>
      <c r="N30" s="313">
        <f>'Eingabe 2 - Eisarena'!Q50</f>
        <v>0</v>
      </c>
      <c r="O30" s="245"/>
      <c r="P30" s="245"/>
      <c r="Q30" s="245"/>
      <c r="R30" s="245"/>
      <c r="S30" s="245"/>
      <c r="T30" s="246"/>
      <c r="U30" s="313">
        <f>L30*N30</f>
        <v>0</v>
      </c>
      <c r="V30" s="241"/>
      <c r="W30" s="316">
        <f>U30*G30</f>
        <v>0</v>
      </c>
      <c r="X30" s="829"/>
      <c r="Y30" s="69"/>
      <c r="Z30" s="21"/>
      <c r="AA30" s="802"/>
      <c r="AB30" s="802"/>
      <c r="AC30" s="802"/>
      <c r="AD30" s="802"/>
      <c r="AE30" s="815"/>
      <c r="AF30" s="831"/>
      <c r="AG30" s="827"/>
      <c r="AH30" s="831"/>
      <c r="AI30" s="827"/>
      <c r="AJ30" s="827"/>
    </row>
    <row r="31" spans="1:36" ht="15.75" thickBot="1">
      <c r="A31" s="22"/>
      <c r="B31" s="816"/>
      <c r="C31" s="816"/>
      <c r="D31" s="816"/>
      <c r="E31" s="816"/>
      <c r="F31" s="817"/>
      <c r="G31" s="306">
        <f>'Eingabe 2 - Eisarena'!R51</f>
        <v>1</v>
      </c>
      <c r="H31" s="307" t="s">
        <v>90</v>
      </c>
      <c r="I31" s="788"/>
      <c r="J31" s="57"/>
      <c r="K31" s="57"/>
      <c r="L31" s="27"/>
      <c r="M31" s="27"/>
      <c r="N31" s="24"/>
      <c r="O31" s="247"/>
      <c r="P31" s="247"/>
      <c r="Q31" s="247"/>
      <c r="R31" s="247"/>
      <c r="S31" s="247"/>
      <c r="T31" s="247"/>
      <c r="U31" s="24"/>
      <c r="V31" s="24"/>
      <c r="W31" s="31"/>
      <c r="X31" s="81"/>
      <c r="Y31" s="70"/>
      <c r="Z31" s="22"/>
      <c r="AA31" s="816"/>
      <c r="AB31" s="816"/>
      <c r="AC31" s="816"/>
      <c r="AD31" s="816"/>
      <c r="AE31" s="817"/>
      <c r="AF31" s="832"/>
      <c r="AG31" s="828"/>
      <c r="AH31" s="835"/>
      <c r="AI31" s="828"/>
      <c r="AJ31" s="828"/>
    </row>
    <row r="32" spans="1:36" ht="15" customHeight="1">
      <c r="A32" s="17"/>
      <c r="B32" s="812" t="str">
        <f>'Eingabe 2 - Eisarena'!B55</f>
        <v>Eisarena Weißwasser/O.L. -
Spielfeld</v>
      </c>
      <c r="C32" s="813"/>
      <c r="D32" s="813"/>
      <c r="E32" s="813"/>
      <c r="F32" s="814"/>
      <c r="G32" s="302">
        <f>'Eingabe 2 - Eisarena'!G58</f>
        <v>0</v>
      </c>
      <c r="H32" s="303" t="s">
        <v>232</v>
      </c>
      <c r="I32" s="786">
        <f>'Aufmaße - Eisarena'!V11</f>
        <v>1773.69</v>
      </c>
      <c r="J32" s="308">
        <f>'Eingabe 2 - Eisarena'!I55</f>
        <v>0</v>
      </c>
      <c r="K32" s="238"/>
      <c r="L32" s="239"/>
      <c r="M32" s="311">
        <f>IF(J32&gt;0,I32/J32,0)</f>
        <v>0</v>
      </c>
      <c r="N32" s="312">
        <f>'Eingabe 2 - Eisarena'!K55</f>
        <v>0</v>
      </c>
      <c r="O32" s="244">
        <f>(IF('Eingabe 2 - Eisarena'!J43='Teilergebnisse - Eisarena'!$O$8,M32,0))*O28</f>
        <v>0</v>
      </c>
      <c r="P32" s="244">
        <f>(IF('Eingabe 2 - Eisarena'!J43='Teilergebnisse - Eisarena'!$P$8,M32,0))*P28</f>
        <v>0</v>
      </c>
      <c r="Q32" s="244">
        <f>(IF('Eingabe 2 - Eisarena'!J43='Teilergebnisse - Eisarena'!$Q$8,M32,0))*Q28</f>
        <v>0</v>
      </c>
      <c r="R32" s="244">
        <f>(IF('Eingabe 2 - Eisarena'!J43='Teilergebnisse - Eisarena'!$R$8,M32,0))*R28</f>
        <v>0</v>
      </c>
      <c r="S32" s="244">
        <f>(IF('Eingabe 2 - Eisarena'!J43='Teilergebnisse - Eisarena'!$S$8,M32,0))*S28</f>
        <v>0</v>
      </c>
      <c r="T32" s="244">
        <f>(IF('Eingabe 2 - Eisarena'!J43='Teilergebnisse - Eisarena'!$T$8,M32,0))*T28</f>
        <v>0</v>
      </c>
      <c r="U32" s="240"/>
      <c r="V32" s="312">
        <f>M32*N32</f>
        <v>0</v>
      </c>
      <c r="W32" s="315">
        <f>V32*G32/7</f>
        <v>0</v>
      </c>
      <c r="X32" s="818">
        <f>W32+W33</f>
        <v>0</v>
      </c>
      <c r="Y32" s="61"/>
      <c r="Z32" s="17"/>
      <c r="AA32" s="812" t="str">
        <f>B32</f>
        <v>Eisarena Weißwasser/O.L. -
Spielfeld</v>
      </c>
      <c r="AB32" s="813"/>
      <c r="AC32" s="813"/>
      <c r="AD32" s="813"/>
      <c r="AE32" s="814"/>
      <c r="AF32" s="830">
        <f>'Eingabe 2 - Eisarena'!S55</f>
        <v>0</v>
      </c>
      <c r="AG32" s="824">
        <f>IF(AF32&gt;0,I32/AF32,0)</f>
        <v>0</v>
      </c>
      <c r="AH32" s="830">
        <f>'Eingabe 2 - Eisarena'!U55</f>
        <v>0</v>
      </c>
      <c r="AI32" s="824">
        <f>AG32*AH32</f>
        <v>0</v>
      </c>
      <c r="AJ32" s="824">
        <f>G34*AI32</f>
        <v>0</v>
      </c>
    </row>
    <row r="33" spans="1:36" ht="15.75" thickBot="1">
      <c r="A33" s="235">
        <v>7</v>
      </c>
      <c r="B33" s="802"/>
      <c r="C33" s="802"/>
      <c r="D33" s="802"/>
      <c r="E33" s="802"/>
      <c r="F33" s="815"/>
      <c r="G33" s="304">
        <f>'Eingabe 2 - Eisarena'!M56</f>
        <v>0</v>
      </c>
      <c r="H33" s="305" t="s">
        <v>233</v>
      </c>
      <c r="I33" s="787"/>
      <c r="J33" s="236"/>
      <c r="K33" s="309">
        <f>'Eingabe 2 - Eisarena'!O55</f>
        <v>0</v>
      </c>
      <c r="L33" s="310">
        <f>IF(K33&gt;0,I32/K33,0)</f>
        <v>0</v>
      </c>
      <c r="M33" s="237"/>
      <c r="N33" s="313">
        <f>'Eingabe 2 - Eisarena'!Q55</f>
        <v>0</v>
      </c>
      <c r="O33" s="245"/>
      <c r="P33" s="245"/>
      <c r="Q33" s="245"/>
      <c r="R33" s="245"/>
      <c r="S33" s="245"/>
      <c r="T33" s="246"/>
      <c r="U33" s="313">
        <f>L33*N33</f>
        <v>0</v>
      </c>
      <c r="V33" s="241"/>
      <c r="W33" s="316">
        <f>U33*G33</f>
        <v>0</v>
      </c>
      <c r="X33" s="829"/>
      <c r="Y33" s="71"/>
      <c r="Z33" s="21"/>
      <c r="AA33" s="802"/>
      <c r="AB33" s="802"/>
      <c r="AC33" s="802"/>
      <c r="AD33" s="802"/>
      <c r="AE33" s="815"/>
      <c r="AF33" s="831"/>
      <c r="AG33" s="827"/>
      <c r="AH33" s="831"/>
      <c r="AI33" s="827"/>
      <c r="AJ33" s="827"/>
    </row>
    <row r="34" spans="1:36" ht="15.75" thickBot="1">
      <c r="A34" s="22"/>
      <c r="B34" s="816"/>
      <c r="C34" s="816"/>
      <c r="D34" s="816"/>
      <c r="E34" s="816"/>
      <c r="F34" s="817"/>
      <c r="G34" s="306">
        <f>'Eingabe 2 - Eisarena'!R56</f>
        <v>2</v>
      </c>
      <c r="H34" s="307" t="s">
        <v>90</v>
      </c>
      <c r="I34" s="788"/>
      <c r="J34" s="57"/>
      <c r="K34" s="57"/>
      <c r="L34" s="27"/>
      <c r="M34" s="27"/>
      <c r="N34" s="24"/>
      <c r="O34" s="247"/>
      <c r="P34" s="247"/>
      <c r="Q34" s="247"/>
      <c r="R34" s="247"/>
      <c r="S34" s="247"/>
      <c r="T34" s="247"/>
      <c r="U34" s="24"/>
      <c r="V34" s="24"/>
      <c r="W34" s="31"/>
      <c r="X34" s="81"/>
      <c r="Y34" s="70"/>
      <c r="Z34" s="22"/>
      <c r="AA34" s="816"/>
      <c r="AB34" s="816"/>
      <c r="AC34" s="816"/>
      <c r="AD34" s="816"/>
      <c r="AE34" s="817"/>
      <c r="AF34" s="832"/>
      <c r="AG34" s="828"/>
      <c r="AH34" s="835"/>
      <c r="AI34" s="828"/>
      <c r="AJ34" s="828"/>
    </row>
    <row r="35" spans="1:36" ht="15" customHeight="1">
      <c r="A35" s="17"/>
      <c r="B35" s="812" t="str">
        <f>'Eingabe 2 - Eisarena'!B60</f>
        <v>Eisarena Weißwasser/O.L. -
Traditionsraum, Umgriff, Tribüne, Tische</v>
      </c>
      <c r="C35" s="813"/>
      <c r="D35" s="813"/>
      <c r="E35" s="813"/>
      <c r="F35" s="814"/>
      <c r="G35" s="302">
        <f>'Eingabe 2 - Eisarena'!G63</f>
        <v>0</v>
      </c>
      <c r="H35" s="303" t="s">
        <v>232</v>
      </c>
      <c r="I35" s="786">
        <f>'Aufmaße - Eisarena'!W11</f>
        <v>2876.4</v>
      </c>
      <c r="J35" s="308">
        <f>'Eingabe 2 - Eisarena'!I60</f>
        <v>0</v>
      </c>
      <c r="K35" s="238"/>
      <c r="L35" s="239"/>
      <c r="M35" s="311">
        <f>IF(J35&gt;0,I35/J35,0)</f>
        <v>0</v>
      </c>
      <c r="N35" s="312">
        <f>'Eingabe 2 - Eisarena'!K60</f>
        <v>0</v>
      </c>
      <c r="O35" s="244">
        <f>(IF('Eingabe 2 - Eisarena'!J46='Teilergebnisse - Eisarena'!$O$8,M35,0))*O31</f>
        <v>0</v>
      </c>
      <c r="P35" s="244">
        <f>(IF('Eingabe 2 - Eisarena'!J46='Teilergebnisse - Eisarena'!$P$8,M35,0))*P31</f>
        <v>0</v>
      </c>
      <c r="Q35" s="244">
        <f>(IF('Eingabe 2 - Eisarena'!J46='Teilergebnisse - Eisarena'!$Q$8,M35,0))*Q31</f>
        <v>0</v>
      </c>
      <c r="R35" s="244">
        <f>(IF('Eingabe 2 - Eisarena'!J46='Teilergebnisse - Eisarena'!$R$8,M35,0))*R31</f>
        <v>0</v>
      </c>
      <c r="S35" s="244">
        <f>(IF('Eingabe 2 - Eisarena'!J46='Teilergebnisse - Eisarena'!$S$8,M35,0))*S31</f>
        <v>0</v>
      </c>
      <c r="T35" s="244">
        <f>(IF('Eingabe 2 - Eisarena'!J46='Teilergebnisse - Eisarena'!$T$8,M35,0))*T31</f>
        <v>0</v>
      </c>
      <c r="U35" s="240"/>
      <c r="V35" s="312">
        <f>M35*N35</f>
        <v>0</v>
      </c>
      <c r="W35" s="315">
        <f>V35*G35/7</f>
        <v>0</v>
      </c>
      <c r="X35" s="818">
        <f>W35+W36</f>
        <v>0</v>
      </c>
      <c r="Y35" s="61"/>
      <c r="Z35" s="17"/>
      <c r="AA35" s="812" t="str">
        <f>B35</f>
        <v>Eisarena Weißwasser/O.L. -
Traditionsraum, Umgriff, Tribüne, Tische</v>
      </c>
      <c r="AB35" s="813"/>
      <c r="AC35" s="813"/>
      <c r="AD35" s="813"/>
      <c r="AE35" s="814"/>
      <c r="AF35" s="830">
        <f>'Eingabe 2 - Eisarena'!S60</f>
        <v>0</v>
      </c>
      <c r="AG35" s="824">
        <f>IF(AF35&gt;0,I35/AF35,0)</f>
        <v>0</v>
      </c>
      <c r="AH35" s="830">
        <f>'Eingabe 2 - Eisarena'!U60</f>
        <v>0</v>
      </c>
      <c r="AI35" s="824">
        <f>AG35*AH35</f>
        <v>0</v>
      </c>
      <c r="AJ35" s="824">
        <f>G37*AI35</f>
        <v>0</v>
      </c>
    </row>
    <row r="36" spans="1:36" ht="15.75" thickBot="1">
      <c r="A36" s="235">
        <v>8</v>
      </c>
      <c r="B36" s="802"/>
      <c r="C36" s="802"/>
      <c r="D36" s="802"/>
      <c r="E36" s="802"/>
      <c r="F36" s="815"/>
      <c r="G36" s="304">
        <f>'Eingabe 2 - Eisarena'!M61</f>
        <v>0</v>
      </c>
      <c r="H36" s="305" t="s">
        <v>233</v>
      </c>
      <c r="I36" s="787"/>
      <c r="J36" s="236"/>
      <c r="K36" s="309">
        <f>'Eingabe 2 - Eisarena'!O60</f>
        <v>0</v>
      </c>
      <c r="L36" s="310">
        <f>IF(K36&gt;0,I35/K36,0)</f>
        <v>0</v>
      </c>
      <c r="M36" s="237"/>
      <c r="N36" s="313">
        <f>'Eingabe 2 - Eisarena'!Q60</f>
        <v>0</v>
      </c>
      <c r="O36" s="245"/>
      <c r="P36" s="245"/>
      <c r="Q36" s="245"/>
      <c r="R36" s="245"/>
      <c r="S36" s="245"/>
      <c r="T36" s="246"/>
      <c r="U36" s="313">
        <f>L36*N36</f>
        <v>0</v>
      </c>
      <c r="V36" s="241"/>
      <c r="W36" s="316">
        <f>U36*G36</f>
        <v>0</v>
      </c>
      <c r="X36" s="829"/>
      <c r="Y36" s="71"/>
      <c r="Z36" s="21"/>
      <c r="AA36" s="802"/>
      <c r="AB36" s="802"/>
      <c r="AC36" s="802"/>
      <c r="AD36" s="802"/>
      <c r="AE36" s="815"/>
      <c r="AF36" s="831"/>
      <c r="AG36" s="827"/>
      <c r="AH36" s="831"/>
      <c r="AI36" s="827"/>
      <c r="AJ36" s="827"/>
    </row>
    <row r="37" spans="1:36" ht="15.75" thickBot="1">
      <c r="A37" s="22"/>
      <c r="B37" s="816"/>
      <c r="C37" s="816"/>
      <c r="D37" s="816"/>
      <c r="E37" s="816"/>
      <c r="F37" s="817"/>
      <c r="G37" s="306">
        <f>'Eingabe 2 - Eisarena'!R61</f>
        <v>1</v>
      </c>
      <c r="H37" s="307" t="s">
        <v>90</v>
      </c>
      <c r="I37" s="788"/>
      <c r="J37" s="57"/>
      <c r="K37" s="57"/>
      <c r="L37" s="27"/>
      <c r="M37" s="27"/>
      <c r="N37" s="24"/>
      <c r="O37" s="247"/>
      <c r="P37" s="247"/>
      <c r="Q37" s="247"/>
      <c r="R37" s="247"/>
      <c r="S37" s="247"/>
      <c r="T37" s="247"/>
      <c r="U37" s="24"/>
      <c r="V37" s="24"/>
      <c r="W37" s="31"/>
      <c r="X37" s="81"/>
      <c r="Y37" s="70"/>
      <c r="Z37" s="22"/>
      <c r="AA37" s="816"/>
      <c r="AB37" s="816"/>
      <c r="AC37" s="816"/>
      <c r="AD37" s="816"/>
      <c r="AE37" s="817"/>
      <c r="AF37" s="832"/>
      <c r="AG37" s="828"/>
      <c r="AH37" s="835"/>
      <c r="AI37" s="828"/>
      <c r="AJ37" s="828"/>
    </row>
    <row r="38" spans="1:36" ht="15" customHeight="1">
      <c r="A38" s="17"/>
      <c r="B38" s="812" t="str">
        <f>'Eingabe 2 - Eisarena'!B65</f>
        <v>Eisarena Weißwasser/O.L. -
Sanitärräume (öffentl. Spielbetrieb)</v>
      </c>
      <c r="C38" s="813"/>
      <c r="D38" s="813"/>
      <c r="E38" s="813"/>
      <c r="F38" s="814"/>
      <c r="G38" s="302">
        <f>'Eingabe 2 - Eisarena'!G68</f>
        <v>0</v>
      </c>
      <c r="H38" s="303" t="s">
        <v>232</v>
      </c>
      <c r="I38" s="1041">
        <f>'Aufmaße - Eisarena'!X11</f>
        <v>102.25999999999999</v>
      </c>
      <c r="J38" s="308">
        <f>'Eingabe 2 - Eisarena'!I65</f>
        <v>0</v>
      </c>
      <c r="K38" s="238"/>
      <c r="L38" s="239"/>
      <c r="M38" s="311">
        <f>IF(J38&gt;0,I38/J38,0)</f>
        <v>0</v>
      </c>
      <c r="N38" s="312">
        <f>'Eingabe 2 - Eisarena'!K65</f>
        <v>0</v>
      </c>
      <c r="O38" s="244">
        <f>(IF('Eingabe 2 - Eisarena'!J49='Teilergebnisse - Eisarena'!$O$8,M38,0))*O34</f>
        <v>0</v>
      </c>
      <c r="P38" s="244">
        <f>(IF('Eingabe 2 - Eisarena'!J49='Teilergebnisse - Eisarena'!$P$8,M38,0))*P34</f>
        <v>0</v>
      </c>
      <c r="Q38" s="244">
        <f>(IF('Eingabe 2 - Eisarena'!J49='Teilergebnisse - Eisarena'!$Q$8,M38,0))*Q34</f>
        <v>0</v>
      </c>
      <c r="R38" s="244">
        <f>(IF('Eingabe 2 - Eisarena'!J49='Teilergebnisse - Eisarena'!$R$8,M38,0))*R34</f>
        <v>0</v>
      </c>
      <c r="S38" s="244">
        <f>(IF('Eingabe 2 - Eisarena'!J49='Teilergebnisse - Eisarena'!$S$8,M38,0))*S34</f>
        <v>0</v>
      </c>
      <c r="T38" s="244">
        <f>(IF('Eingabe 2 - Eisarena'!J49='Teilergebnisse - Eisarena'!$T$8,M38,0))*T34</f>
        <v>0</v>
      </c>
      <c r="U38" s="240"/>
      <c r="V38" s="312">
        <f>M38*N38</f>
        <v>0</v>
      </c>
      <c r="W38" s="315">
        <f>V38*G38/7</f>
        <v>0</v>
      </c>
      <c r="X38" s="818">
        <f>W38+W39</f>
        <v>0</v>
      </c>
      <c r="Y38" s="61"/>
      <c r="Z38" s="17"/>
      <c r="AA38" s="812" t="str">
        <f>B38</f>
        <v>Eisarena Weißwasser/O.L. -
Sanitärräume (öffentl. Spielbetrieb)</v>
      </c>
      <c r="AB38" s="813"/>
      <c r="AC38" s="813"/>
      <c r="AD38" s="813"/>
      <c r="AE38" s="814"/>
      <c r="AF38" s="830">
        <f>'Eingabe 2 - Eisarena'!S65</f>
        <v>0</v>
      </c>
      <c r="AG38" s="824">
        <f>IF(AF38&gt;0,I38/AF38,0)</f>
        <v>0</v>
      </c>
      <c r="AH38" s="830">
        <f>'Eingabe 2 - Eisarena'!U65</f>
        <v>0</v>
      </c>
      <c r="AI38" s="824">
        <f>AG38*AH38</f>
        <v>0</v>
      </c>
      <c r="AJ38" s="824">
        <f>G40*AI38</f>
        <v>0</v>
      </c>
    </row>
    <row r="39" spans="1:36" ht="15.75" thickBot="1">
      <c r="A39" s="235">
        <v>9</v>
      </c>
      <c r="B39" s="802"/>
      <c r="C39" s="802"/>
      <c r="D39" s="802"/>
      <c r="E39" s="802"/>
      <c r="F39" s="815"/>
      <c r="G39" s="304">
        <f>'Eingabe 2 - Eisarena'!M66</f>
        <v>0</v>
      </c>
      <c r="H39" s="305" t="s">
        <v>233</v>
      </c>
      <c r="I39" s="1042"/>
      <c r="J39" s="236"/>
      <c r="K39" s="309">
        <f>'Eingabe 2 - Eisarena'!O65</f>
        <v>0</v>
      </c>
      <c r="L39" s="310">
        <f>IF(K39&gt;0,I38/K39,0)</f>
        <v>0</v>
      </c>
      <c r="M39" s="237"/>
      <c r="N39" s="313">
        <f>'Eingabe 2 - Eisarena'!Q65</f>
        <v>0</v>
      </c>
      <c r="O39" s="245"/>
      <c r="P39" s="245"/>
      <c r="Q39" s="245"/>
      <c r="R39" s="245"/>
      <c r="S39" s="245"/>
      <c r="T39" s="246"/>
      <c r="U39" s="313">
        <f>L39*N39</f>
        <v>0</v>
      </c>
      <c r="V39" s="241"/>
      <c r="W39" s="316">
        <f>U39*G39</f>
        <v>0</v>
      </c>
      <c r="X39" s="829"/>
      <c r="Y39" s="71"/>
      <c r="Z39" s="21"/>
      <c r="AA39" s="802"/>
      <c r="AB39" s="802"/>
      <c r="AC39" s="802"/>
      <c r="AD39" s="802"/>
      <c r="AE39" s="815"/>
      <c r="AF39" s="831"/>
      <c r="AG39" s="827"/>
      <c r="AH39" s="831"/>
      <c r="AI39" s="827"/>
      <c r="AJ39" s="827"/>
    </row>
    <row r="40" spans="1:36" ht="15.75" thickBot="1">
      <c r="A40" s="22"/>
      <c r="B40" s="816"/>
      <c r="C40" s="816"/>
      <c r="D40" s="816"/>
      <c r="E40" s="816"/>
      <c r="F40" s="817"/>
      <c r="G40" s="306">
        <f>'Eingabe 2 - Eisarena'!R66</f>
        <v>1</v>
      </c>
      <c r="H40" s="307" t="s">
        <v>90</v>
      </c>
      <c r="I40" s="1043"/>
      <c r="J40" s="57"/>
      <c r="K40" s="57"/>
      <c r="L40" s="27"/>
      <c r="M40" s="27"/>
      <c r="N40" s="24"/>
      <c r="O40" s="247"/>
      <c r="P40" s="247"/>
      <c r="Q40" s="247"/>
      <c r="R40" s="247"/>
      <c r="S40" s="247"/>
      <c r="T40" s="247"/>
      <c r="U40" s="24"/>
      <c r="V40" s="24"/>
      <c r="W40" s="31"/>
      <c r="X40" s="81"/>
      <c r="Y40" s="70"/>
      <c r="Z40" s="22"/>
      <c r="AA40" s="816"/>
      <c r="AB40" s="816"/>
      <c r="AC40" s="816"/>
      <c r="AD40" s="816"/>
      <c r="AE40" s="817"/>
      <c r="AF40" s="832"/>
      <c r="AG40" s="828"/>
      <c r="AH40" s="835"/>
      <c r="AI40" s="828"/>
      <c r="AJ40" s="828"/>
    </row>
    <row r="41" spans="1:36" ht="15" customHeight="1">
      <c r="A41" s="17"/>
      <c r="B41" s="812" t="s">
        <v>235</v>
      </c>
      <c r="C41" s="813"/>
      <c r="D41" s="813"/>
      <c r="E41" s="813"/>
      <c r="F41" s="814"/>
      <c r="G41" s="783"/>
      <c r="H41" s="783"/>
      <c r="I41" s="783"/>
      <c r="J41" s="783"/>
      <c r="K41" s="783"/>
      <c r="L41" s="783"/>
      <c r="M41" s="792">
        <f>SUM(M14,M17,M20,M23,M26,M29,M32,M35,M38)</f>
        <v>0</v>
      </c>
      <c r="N41" s="162"/>
      <c r="O41" s="248">
        <f aca="true" t="shared" si="1" ref="O41:T41">O14+O17+O20+O23+O26+O29+O32+O35+O38</f>
        <v>0</v>
      </c>
      <c r="P41" s="248">
        <f t="shared" si="1"/>
        <v>0</v>
      </c>
      <c r="Q41" s="248">
        <f t="shared" si="1"/>
        <v>0</v>
      </c>
      <c r="R41" s="248">
        <f t="shared" si="1"/>
        <v>0</v>
      </c>
      <c r="S41" s="248">
        <f t="shared" si="1"/>
        <v>0</v>
      </c>
      <c r="T41" s="248">
        <f t="shared" si="1"/>
        <v>0</v>
      </c>
      <c r="U41" s="252"/>
      <c r="V41" s="252"/>
      <c r="W41" s="315">
        <f>W14+W17+W20+W23+W26+W29+W32+W35+W38</f>
        <v>0</v>
      </c>
      <c r="X41" s="818">
        <f>X14+X17+X20+X23+X26+X29+X32+X35+X38</f>
        <v>0</v>
      </c>
      <c r="Y41" s="61"/>
      <c r="Z41" s="17"/>
      <c r="AA41" s="812" t="s">
        <v>235</v>
      </c>
      <c r="AB41" s="813"/>
      <c r="AC41" s="813"/>
      <c r="AD41" s="813"/>
      <c r="AE41" s="814"/>
      <c r="AF41" s="821"/>
      <c r="AG41" s="824">
        <f>SUM(AG14:AG40)</f>
        <v>0</v>
      </c>
      <c r="AH41" s="821"/>
      <c r="AI41" s="821"/>
      <c r="AJ41" s="824">
        <f>AJ14+AJ17+AJ20+AJ23+AJ26+AJ29+AJ32+AJ35+AJ38</f>
        <v>0</v>
      </c>
    </row>
    <row r="42" spans="1:36" ht="15">
      <c r="A42" s="20" t="s">
        <v>17</v>
      </c>
      <c r="B42" s="802"/>
      <c r="C42" s="802"/>
      <c r="D42" s="802"/>
      <c r="E42" s="802"/>
      <c r="F42" s="815"/>
      <c r="G42" s="784"/>
      <c r="H42" s="784"/>
      <c r="I42" s="784"/>
      <c r="J42" s="784"/>
      <c r="K42" s="784"/>
      <c r="L42" s="784"/>
      <c r="M42" s="793"/>
      <c r="N42" s="253" t="s">
        <v>260</v>
      </c>
      <c r="O42" s="163"/>
      <c r="P42" s="163"/>
      <c r="Q42" s="163"/>
      <c r="R42" s="163"/>
      <c r="S42" s="163"/>
      <c r="T42" s="163"/>
      <c r="U42" s="253">
        <f>U15+U18+U27+U30</f>
        <v>0</v>
      </c>
      <c r="V42" s="253" t="s">
        <v>259</v>
      </c>
      <c r="W42" s="317">
        <f>W15+W18+W21+W24+W27+W30+W33+W36+W39</f>
        <v>0</v>
      </c>
      <c r="X42" s="819"/>
      <c r="Y42" s="62"/>
      <c r="Z42" s="20" t="s">
        <v>17</v>
      </c>
      <c r="AA42" s="802"/>
      <c r="AB42" s="802"/>
      <c r="AC42" s="802"/>
      <c r="AD42" s="802"/>
      <c r="AE42" s="815"/>
      <c r="AF42" s="822"/>
      <c r="AG42" s="825"/>
      <c r="AH42" s="822"/>
      <c r="AI42" s="822"/>
      <c r="AJ42" s="827"/>
    </row>
    <row r="43" spans="1:36" ht="15.75" thickBot="1">
      <c r="A43" s="25" t="s">
        <v>234</v>
      </c>
      <c r="B43" s="802"/>
      <c r="C43" s="802"/>
      <c r="D43" s="802"/>
      <c r="E43" s="802"/>
      <c r="F43" s="815"/>
      <c r="G43" s="785"/>
      <c r="H43" s="785"/>
      <c r="I43" s="785"/>
      <c r="J43" s="785"/>
      <c r="K43" s="785"/>
      <c r="L43" s="785"/>
      <c r="M43" s="794"/>
      <c r="N43" s="254" t="s">
        <v>261</v>
      </c>
      <c r="O43" s="164"/>
      <c r="P43" s="164"/>
      <c r="Q43" s="164"/>
      <c r="R43" s="164"/>
      <c r="S43" s="164"/>
      <c r="T43" s="164"/>
      <c r="U43" s="254">
        <f>U15+U18</f>
        <v>0</v>
      </c>
      <c r="V43" s="254" t="s">
        <v>258</v>
      </c>
      <c r="W43" s="164"/>
      <c r="X43" s="820"/>
      <c r="Y43" s="71"/>
      <c r="Z43" s="25" t="s">
        <v>234</v>
      </c>
      <c r="AA43" s="802"/>
      <c r="AB43" s="802"/>
      <c r="AC43" s="802"/>
      <c r="AD43" s="802"/>
      <c r="AE43" s="815"/>
      <c r="AF43" s="822"/>
      <c r="AG43" s="825"/>
      <c r="AH43" s="822"/>
      <c r="AI43" s="822"/>
      <c r="AJ43" s="827"/>
    </row>
    <row r="44" spans="1:36" ht="15.75" thickBot="1">
      <c r="A44" s="22"/>
      <c r="B44" s="816"/>
      <c r="C44" s="816"/>
      <c r="D44" s="816"/>
      <c r="E44" s="816"/>
      <c r="F44" s="817"/>
      <c r="G44" s="23"/>
      <c r="H44" s="23"/>
      <c r="I44" s="23"/>
      <c r="J44" s="23"/>
      <c r="K44" s="23"/>
      <c r="L44" s="27"/>
      <c r="M44" s="27"/>
      <c r="N44" s="24"/>
      <c r="O44" s="24"/>
      <c r="P44" s="24"/>
      <c r="Q44" s="24"/>
      <c r="R44" s="24"/>
      <c r="S44" s="24"/>
      <c r="T44" s="24"/>
      <c r="U44" s="24"/>
      <c r="V44" s="24"/>
      <c r="W44" s="31"/>
      <c r="X44" s="81"/>
      <c r="Y44" s="70"/>
      <c r="Z44" s="22"/>
      <c r="AA44" s="816"/>
      <c r="AB44" s="816"/>
      <c r="AC44" s="816"/>
      <c r="AD44" s="816"/>
      <c r="AE44" s="817"/>
      <c r="AF44" s="823"/>
      <c r="AG44" s="826"/>
      <c r="AH44" s="823"/>
      <c r="AI44" s="823"/>
      <c r="AJ44" s="828"/>
    </row>
    <row r="45" spans="1:36" ht="15">
      <c r="A45" s="72"/>
      <c r="B45" s="72"/>
      <c r="C45" s="72"/>
      <c r="D45" s="72"/>
      <c r="E45" s="72"/>
      <c r="F45" s="72"/>
      <c r="G45" s="73"/>
      <c r="H45" s="73"/>
      <c r="I45" s="28"/>
      <c r="J45" s="73"/>
      <c r="K45" s="73"/>
      <c r="L45" s="28"/>
      <c r="M45" s="28"/>
      <c r="N45" s="72"/>
      <c r="O45" s="72"/>
      <c r="P45" s="72"/>
      <c r="Q45" s="72"/>
      <c r="R45" s="72"/>
      <c r="S45" s="72"/>
      <c r="T45" s="72"/>
      <c r="U45" s="72"/>
      <c r="V45" s="72"/>
      <c r="W45" s="28"/>
      <c r="X45" s="28"/>
      <c r="Y45" s="72"/>
      <c r="Z45" s="72"/>
      <c r="AA45" s="72"/>
      <c r="AB45" s="72"/>
      <c r="AC45" s="72"/>
      <c r="AD45" s="72"/>
      <c r="AE45" s="72"/>
      <c r="AF45" s="73"/>
      <c r="AG45" s="28"/>
      <c r="AH45" s="72"/>
      <c r="AI45" s="28"/>
      <c r="AJ45" s="28"/>
    </row>
    <row r="46" spans="1:36" ht="15">
      <c r="A46" s="72"/>
      <c r="B46" s="72"/>
      <c r="C46" s="72"/>
      <c r="D46" s="72"/>
      <c r="E46" s="72"/>
      <c r="F46" s="72"/>
      <c r="G46" s="73"/>
      <c r="H46" s="73"/>
      <c r="I46" s="28"/>
      <c r="J46" s="73"/>
      <c r="K46" s="73"/>
      <c r="L46" s="28"/>
      <c r="M46" s="28"/>
      <c r="N46" s="72"/>
      <c r="O46" s="72"/>
      <c r="P46" s="72"/>
      <c r="Q46" s="72"/>
      <c r="R46" s="72"/>
      <c r="S46" s="72"/>
      <c r="T46" s="72"/>
      <c r="U46" s="72"/>
      <c r="V46" s="72"/>
      <c r="W46" s="28"/>
      <c r="X46" s="28"/>
      <c r="Y46" s="72"/>
      <c r="Z46" s="72"/>
      <c r="AA46" s="72"/>
      <c r="AB46" s="72"/>
      <c r="AC46" s="72"/>
      <c r="AD46" s="72"/>
      <c r="AE46" s="72"/>
      <c r="AF46" s="73"/>
      <c r="AG46" s="28"/>
      <c r="AH46" s="72"/>
      <c r="AI46" s="28"/>
      <c r="AJ46" s="28"/>
    </row>
    <row r="47" spans="1:36" ht="15">
      <c r="A47" s="72"/>
      <c r="B47" s="72"/>
      <c r="C47" s="72"/>
      <c r="D47" s="72"/>
      <c r="E47" s="72"/>
      <c r="F47" s="72"/>
      <c r="G47" s="73"/>
      <c r="H47" s="73"/>
      <c r="I47" s="28"/>
      <c r="J47" s="73"/>
      <c r="K47" s="73"/>
      <c r="L47" s="28"/>
      <c r="M47" s="28"/>
      <c r="N47" s="72"/>
      <c r="O47" s="72"/>
      <c r="P47" s="72"/>
      <c r="Q47" s="72"/>
      <c r="R47" s="72"/>
      <c r="S47" s="72"/>
      <c r="T47" s="72"/>
      <c r="U47" s="72"/>
      <c r="V47" s="72"/>
      <c r="W47" s="28"/>
      <c r="X47" s="28"/>
      <c r="Y47" s="72"/>
      <c r="Z47" s="72"/>
      <c r="AA47" s="72"/>
      <c r="AB47" s="72"/>
      <c r="AC47" s="72"/>
      <c r="AD47" s="72"/>
      <c r="AE47" s="72"/>
      <c r="AF47" s="73"/>
      <c r="AG47" s="28"/>
      <c r="AH47" s="72"/>
      <c r="AI47" s="28"/>
      <c r="AJ47" s="28"/>
    </row>
    <row r="48" spans="1:36" ht="15">
      <c r="A48" s="72"/>
      <c r="B48" s="72"/>
      <c r="C48" s="72"/>
      <c r="D48" s="72"/>
      <c r="E48" s="72"/>
      <c r="F48" s="72"/>
      <c r="G48" s="73"/>
      <c r="H48" s="73"/>
      <c r="I48" s="28"/>
      <c r="J48" s="73"/>
      <c r="K48" s="73"/>
      <c r="L48" s="28"/>
      <c r="M48" s="28"/>
      <c r="N48" s="72"/>
      <c r="O48" s="72"/>
      <c r="P48" s="72"/>
      <c r="Q48" s="72"/>
      <c r="R48" s="72"/>
      <c r="S48" s="72"/>
      <c r="T48" s="72"/>
      <c r="U48" s="72"/>
      <c r="V48" s="72"/>
      <c r="W48" s="28"/>
      <c r="X48" s="28"/>
      <c r="Y48" s="72"/>
      <c r="Z48" s="72"/>
      <c r="AA48" s="72"/>
      <c r="AB48" s="72"/>
      <c r="AC48" s="72"/>
      <c r="AD48" s="72"/>
      <c r="AE48" s="72"/>
      <c r="AF48" s="73"/>
      <c r="AG48" s="28"/>
      <c r="AH48" s="72"/>
      <c r="AI48" s="28"/>
      <c r="AJ48" s="28"/>
    </row>
    <row r="49" spans="1:36" ht="15">
      <c r="A49" s="72"/>
      <c r="B49" s="72"/>
      <c r="C49" s="72"/>
      <c r="D49" s="72"/>
      <c r="E49" s="72"/>
      <c r="F49" s="72"/>
      <c r="G49" s="73"/>
      <c r="H49" s="73"/>
      <c r="I49" s="28"/>
      <c r="J49" s="73"/>
      <c r="K49" s="73"/>
      <c r="L49" s="28"/>
      <c r="M49" s="28"/>
      <c r="N49" s="72"/>
      <c r="O49" s="72"/>
      <c r="P49" s="72"/>
      <c r="Q49" s="72"/>
      <c r="R49" s="72"/>
      <c r="S49" s="72"/>
      <c r="T49" s="72"/>
      <c r="U49" s="72"/>
      <c r="V49" s="72"/>
      <c r="W49" s="28"/>
      <c r="X49" s="28"/>
      <c r="Y49" s="72"/>
      <c r="Z49" s="72"/>
      <c r="AA49" s="72"/>
      <c r="AB49" s="72"/>
      <c r="AC49" s="72"/>
      <c r="AD49" s="72"/>
      <c r="AE49" s="72"/>
      <c r="AF49" s="73"/>
      <c r="AG49" s="28"/>
      <c r="AH49" s="72"/>
      <c r="AI49" s="28"/>
      <c r="AJ49" s="28"/>
    </row>
    <row r="50" spans="1:36" ht="15">
      <c r="A50" s="72"/>
      <c r="B50" s="72"/>
      <c r="C50" s="72"/>
      <c r="D50" s="72"/>
      <c r="E50" s="72"/>
      <c r="F50" s="72"/>
      <c r="G50" s="73"/>
      <c r="H50" s="73"/>
      <c r="I50" s="28"/>
      <c r="J50" s="73"/>
      <c r="K50" s="73"/>
      <c r="L50" s="28"/>
      <c r="M50" s="28"/>
      <c r="N50" s="72"/>
      <c r="O50" s="72"/>
      <c r="P50" s="72"/>
      <c r="Q50" s="72"/>
      <c r="R50" s="72"/>
      <c r="S50" s="72"/>
      <c r="T50" s="72"/>
      <c r="U50" s="72"/>
      <c r="V50" s="72"/>
      <c r="W50" s="28"/>
      <c r="X50" s="28"/>
      <c r="Y50" s="72"/>
      <c r="Z50" s="72"/>
      <c r="AA50" s="72"/>
      <c r="AB50" s="72"/>
      <c r="AC50" s="72"/>
      <c r="AD50" s="72"/>
      <c r="AE50" s="72"/>
      <c r="AF50" s="73"/>
      <c r="AG50" s="28"/>
      <c r="AH50" s="72"/>
      <c r="AI50" s="28"/>
      <c r="AJ50" s="28"/>
    </row>
    <row r="51" spans="1:36" ht="15">
      <c r="A51" s="72"/>
      <c r="B51" s="72"/>
      <c r="C51" s="72"/>
      <c r="D51" s="72"/>
      <c r="E51" s="72"/>
      <c r="F51" s="72"/>
      <c r="G51" s="73"/>
      <c r="H51" s="73"/>
      <c r="I51" s="28"/>
      <c r="J51" s="73"/>
      <c r="K51" s="73"/>
      <c r="L51" s="28"/>
      <c r="M51" s="28"/>
      <c r="N51" s="72"/>
      <c r="O51" s="72"/>
      <c r="P51" s="72"/>
      <c r="Q51" s="72"/>
      <c r="R51" s="72"/>
      <c r="S51" s="72"/>
      <c r="T51" s="72"/>
      <c r="U51" s="72"/>
      <c r="V51" s="72"/>
      <c r="W51" s="28"/>
      <c r="X51" s="28"/>
      <c r="Y51" s="72"/>
      <c r="Z51" s="72"/>
      <c r="AA51" s="72"/>
      <c r="AB51" s="72"/>
      <c r="AC51" s="72"/>
      <c r="AD51" s="72"/>
      <c r="AE51" s="72"/>
      <c r="AF51" s="73"/>
      <c r="AG51" s="28"/>
      <c r="AH51" s="72"/>
      <c r="AI51" s="28"/>
      <c r="AJ51" s="28"/>
    </row>
    <row r="52" spans="1:36" ht="15">
      <c r="A52" s="72"/>
      <c r="B52" s="72"/>
      <c r="C52" s="72"/>
      <c r="D52" s="72"/>
      <c r="E52" s="72"/>
      <c r="F52" s="72"/>
      <c r="G52" s="73"/>
      <c r="H52" s="73"/>
      <c r="I52" s="28"/>
      <c r="J52" s="73"/>
      <c r="K52" s="73"/>
      <c r="L52" s="28"/>
      <c r="M52" s="28"/>
      <c r="N52" s="72"/>
      <c r="O52" s="72"/>
      <c r="P52" s="72"/>
      <c r="Q52" s="72"/>
      <c r="R52" s="72"/>
      <c r="S52" s="72"/>
      <c r="T52" s="72"/>
      <c r="U52" s="72"/>
      <c r="V52" s="72"/>
      <c r="W52" s="28"/>
      <c r="X52" s="28"/>
      <c r="Y52" s="72"/>
      <c r="Z52" s="72"/>
      <c r="AA52" s="72"/>
      <c r="AB52" s="72"/>
      <c r="AC52" s="72"/>
      <c r="AD52" s="72"/>
      <c r="AE52" s="72"/>
      <c r="AF52" s="73"/>
      <c r="AG52" s="28"/>
      <c r="AH52" s="72"/>
      <c r="AI52" s="28"/>
      <c r="AJ52" s="28"/>
    </row>
    <row r="53" spans="1:36" ht="15">
      <c r="A53" s="72"/>
      <c r="B53" s="72"/>
      <c r="C53" s="72"/>
      <c r="D53" s="72"/>
      <c r="E53" s="72"/>
      <c r="F53" s="72"/>
      <c r="G53" s="73"/>
      <c r="H53" s="73"/>
      <c r="I53" s="28"/>
      <c r="J53" s="73"/>
      <c r="K53" s="73"/>
      <c r="L53" s="28"/>
      <c r="M53" s="28"/>
      <c r="N53" s="72"/>
      <c r="O53" s="72"/>
      <c r="P53" s="72"/>
      <c r="Q53" s="72"/>
      <c r="R53" s="72"/>
      <c r="S53" s="72"/>
      <c r="T53" s="72"/>
      <c r="U53" s="72"/>
      <c r="V53" s="72"/>
      <c r="W53" s="28"/>
      <c r="X53" s="28"/>
      <c r="Y53" s="72"/>
      <c r="Z53" s="72"/>
      <c r="AA53" s="72"/>
      <c r="AB53" s="72"/>
      <c r="AC53" s="72"/>
      <c r="AD53" s="72"/>
      <c r="AE53" s="72"/>
      <c r="AF53" s="73"/>
      <c r="AG53" s="28"/>
      <c r="AH53" s="72"/>
      <c r="AI53" s="28"/>
      <c r="AJ53" s="28"/>
    </row>
    <row r="54" spans="1:36" ht="15">
      <c r="A54" s="72"/>
      <c r="B54" s="72"/>
      <c r="C54" s="72"/>
      <c r="D54" s="72"/>
      <c r="E54" s="72"/>
      <c r="F54" s="72"/>
      <c r="G54" s="73"/>
      <c r="H54" s="73"/>
      <c r="I54" s="28"/>
      <c r="J54" s="73"/>
      <c r="K54" s="73"/>
      <c r="L54" s="28"/>
      <c r="M54" s="28"/>
      <c r="N54" s="72"/>
      <c r="O54" s="72"/>
      <c r="P54" s="72"/>
      <c r="Q54" s="72"/>
      <c r="R54" s="72"/>
      <c r="S54" s="72"/>
      <c r="T54" s="72"/>
      <c r="U54" s="72"/>
      <c r="V54" s="72"/>
      <c r="W54" s="28"/>
      <c r="X54" s="28"/>
      <c r="Y54" s="72"/>
      <c r="Z54" s="72"/>
      <c r="AA54" s="72"/>
      <c r="AB54" s="72"/>
      <c r="AC54" s="72"/>
      <c r="AD54" s="72"/>
      <c r="AE54" s="72"/>
      <c r="AF54" s="73"/>
      <c r="AG54" s="28"/>
      <c r="AH54" s="72"/>
      <c r="AI54" s="28"/>
      <c r="AJ54" s="28"/>
    </row>
    <row r="55" spans="1:36" ht="15">
      <c r="A55" s="72"/>
      <c r="B55" s="72"/>
      <c r="C55" s="72"/>
      <c r="D55" s="72"/>
      <c r="E55" s="72"/>
      <c r="F55" s="72"/>
      <c r="G55" s="73"/>
      <c r="H55" s="73"/>
      <c r="I55" s="28"/>
      <c r="J55" s="73"/>
      <c r="K55" s="73"/>
      <c r="L55" s="28"/>
      <c r="M55" s="28"/>
      <c r="N55" s="72"/>
      <c r="O55" s="72"/>
      <c r="P55" s="72"/>
      <c r="Q55" s="72"/>
      <c r="R55" s="72"/>
      <c r="S55" s="72"/>
      <c r="T55" s="72"/>
      <c r="U55" s="72"/>
      <c r="V55" s="72"/>
      <c r="W55" s="28"/>
      <c r="X55" s="28"/>
      <c r="Y55" s="72"/>
      <c r="Z55" s="72"/>
      <c r="AA55" s="72"/>
      <c r="AB55" s="72"/>
      <c r="AC55" s="72"/>
      <c r="AD55" s="72"/>
      <c r="AE55" s="72"/>
      <c r="AF55" s="73"/>
      <c r="AG55" s="28"/>
      <c r="AH55" s="72"/>
      <c r="AI55" s="28"/>
      <c r="AJ55" s="28"/>
    </row>
    <row r="56" spans="1:36" ht="15">
      <c r="A56" s="72"/>
      <c r="B56" s="72"/>
      <c r="C56" s="72"/>
      <c r="D56" s="72"/>
      <c r="E56" s="72"/>
      <c r="F56" s="72"/>
      <c r="G56" s="73"/>
      <c r="H56" s="73"/>
      <c r="I56" s="28"/>
      <c r="J56" s="73"/>
      <c r="K56" s="73"/>
      <c r="L56" s="28"/>
      <c r="M56" s="28"/>
      <c r="N56" s="72"/>
      <c r="O56" s="72"/>
      <c r="P56" s="72"/>
      <c r="Q56" s="72"/>
      <c r="R56" s="72"/>
      <c r="S56" s="72"/>
      <c r="T56" s="72"/>
      <c r="U56" s="72"/>
      <c r="V56" s="72"/>
      <c r="W56" s="28"/>
      <c r="X56" s="28"/>
      <c r="Y56" s="72"/>
      <c r="Z56" s="72"/>
      <c r="AA56" s="72"/>
      <c r="AB56" s="72"/>
      <c r="AC56" s="72"/>
      <c r="AD56" s="72"/>
      <c r="AE56" s="72"/>
      <c r="AF56" s="73"/>
      <c r="AG56" s="28"/>
      <c r="AH56" s="72"/>
      <c r="AI56" s="28"/>
      <c r="AJ56" s="28"/>
    </row>
    <row r="57" spans="1:36" ht="15">
      <c r="A57" s="72"/>
      <c r="B57" s="72"/>
      <c r="C57" s="72"/>
      <c r="D57" s="72"/>
      <c r="E57" s="72"/>
      <c r="F57" s="72"/>
      <c r="G57" s="73"/>
      <c r="H57" s="73"/>
      <c r="I57" s="28"/>
      <c r="J57" s="73"/>
      <c r="K57" s="73"/>
      <c r="L57" s="28"/>
      <c r="M57" s="28"/>
      <c r="N57" s="72"/>
      <c r="O57" s="72"/>
      <c r="P57" s="72"/>
      <c r="Q57" s="72"/>
      <c r="R57" s="72"/>
      <c r="S57" s="72"/>
      <c r="T57" s="72"/>
      <c r="U57" s="72"/>
      <c r="V57" s="72"/>
      <c r="W57" s="28"/>
      <c r="X57" s="28"/>
      <c r="Y57" s="72"/>
      <c r="Z57" s="72"/>
      <c r="AA57" s="72"/>
      <c r="AB57" s="72"/>
      <c r="AC57" s="72"/>
      <c r="AD57" s="72"/>
      <c r="AE57" s="72"/>
      <c r="AF57" s="73"/>
      <c r="AG57" s="28"/>
      <c r="AH57" s="72"/>
      <c r="AI57" s="28"/>
      <c r="AJ57" s="28"/>
    </row>
    <row r="58" spans="1:36" ht="15">
      <c r="A58" s="72"/>
      <c r="B58" s="72"/>
      <c r="C58" s="72"/>
      <c r="D58" s="72"/>
      <c r="E58" s="72"/>
      <c r="F58" s="72"/>
      <c r="G58" s="73"/>
      <c r="H58" s="73"/>
      <c r="I58" s="28"/>
      <c r="J58" s="73"/>
      <c r="K58" s="73"/>
      <c r="L58" s="28"/>
      <c r="M58" s="28"/>
      <c r="N58" s="72"/>
      <c r="O58" s="72"/>
      <c r="P58" s="72"/>
      <c r="Q58" s="72"/>
      <c r="R58" s="72"/>
      <c r="S58" s="72"/>
      <c r="T58" s="72"/>
      <c r="U58" s="72"/>
      <c r="V58" s="72"/>
      <c r="W58" s="28"/>
      <c r="X58" s="28"/>
      <c r="Y58" s="72"/>
      <c r="Z58" s="72"/>
      <c r="AA58" s="72"/>
      <c r="AB58" s="72"/>
      <c r="AC58" s="72"/>
      <c r="AD58" s="72"/>
      <c r="AE58" s="72"/>
      <c r="AF58" s="73"/>
      <c r="AG58" s="28"/>
      <c r="AH58" s="72"/>
      <c r="AI58" s="28"/>
      <c r="AJ58" s="28"/>
    </row>
    <row r="59" spans="1:36" ht="15">
      <c r="A59" s="72"/>
      <c r="B59" s="72"/>
      <c r="C59" s="72"/>
      <c r="D59" s="72"/>
      <c r="E59" s="72"/>
      <c r="F59" s="72"/>
      <c r="G59" s="73"/>
      <c r="H59" s="73"/>
      <c r="I59" s="28"/>
      <c r="J59" s="73"/>
      <c r="K59" s="73"/>
      <c r="L59" s="28"/>
      <c r="M59" s="28"/>
      <c r="N59" s="72"/>
      <c r="O59" s="72"/>
      <c r="P59" s="72"/>
      <c r="Q59" s="72"/>
      <c r="R59" s="72"/>
      <c r="S59" s="72"/>
      <c r="T59" s="72"/>
      <c r="U59" s="72"/>
      <c r="V59" s="72"/>
      <c r="W59" s="28"/>
      <c r="X59" s="28"/>
      <c r="Y59" s="72"/>
      <c r="Z59" s="72"/>
      <c r="AA59" s="72"/>
      <c r="AB59" s="72"/>
      <c r="AC59" s="72"/>
      <c r="AD59" s="72"/>
      <c r="AE59" s="72"/>
      <c r="AF59" s="73"/>
      <c r="AG59" s="28"/>
      <c r="AH59" s="72"/>
      <c r="AI59" s="28"/>
      <c r="AJ59" s="28"/>
    </row>
    <row r="60" spans="1:36" ht="15">
      <c r="A60" s="72"/>
      <c r="B60" s="72"/>
      <c r="C60" s="72"/>
      <c r="D60" s="72"/>
      <c r="E60" s="72"/>
      <c r="F60" s="72"/>
      <c r="G60" s="73"/>
      <c r="H60" s="73"/>
      <c r="I60" s="28"/>
      <c r="J60" s="73"/>
      <c r="K60" s="73"/>
      <c r="L60" s="28"/>
      <c r="M60" s="28"/>
      <c r="N60" s="72"/>
      <c r="O60" s="72"/>
      <c r="P60" s="72"/>
      <c r="Q60" s="72"/>
      <c r="R60" s="72"/>
      <c r="S60" s="72"/>
      <c r="T60" s="72"/>
      <c r="U60" s="72"/>
      <c r="V60" s="72"/>
      <c r="W60" s="28"/>
      <c r="X60" s="28"/>
      <c r="Y60" s="72"/>
      <c r="Z60" s="72"/>
      <c r="AA60" s="72"/>
      <c r="AB60" s="72"/>
      <c r="AC60" s="72"/>
      <c r="AD60" s="72"/>
      <c r="AE60" s="72"/>
      <c r="AF60" s="73"/>
      <c r="AG60" s="28"/>
      <c r="AH60" s="72"/>
      <c r="AI60" s="28"/>
      <c r="AJ60" s="28"/>
    </row>
    <row r="61" spans="1:36" ht="15">
      <c r="A61" s="72"/>
      <c r="B61" s="72"/>
      <c r="C61" s="72"/>
      <c r="D61" s="72"/>
      <c r="E61" s="72"/>
      <c r="F61" s="72"/>
      <c r="G61" s="73"/>
      <c r="H61" s="73"/>
      <c r="I61" s="28"/>
      <c r="J61" s="73"/>
      <c r="K61" s="73"/>
      <c r="L61" s="28"/>
      <c r="M61" s="28"/>
      <c r="N61" s="72"/>
      <c r="O61" s="72"/>
      <c r="P61" s="72"/>
      <c r="Q61" s="72"/>
      <c r="R61" s="72"/>
      <c r="S61" s="72"/>
      <c r="T61" s="72"/>
      <c r="U61" s="72"/>
      <c r="V61" s="72"/>
      <c r="W61" s="28"/>
      <c r="X61" s="28"/>
      <c r="Y61" s="72"/>
      <c r="Z61" s="72"/>
      <c r="AA61" s="72"/>
      <c r="AB61" s="72"/>
      <c r="AC61" s="72"/>
      <c r="AD61" s="72"/>
      <c r="AE61" s="72"/>
      <c r="AF61" s="73"/>
      <c r="AG61" s="28"/>
      <c r="AH61" s="72"/>
      <c r="AI61" s="28"/>
      <c r="AJ61" s="28"/>
    </row>
    <row r="62" spans="1:36" ht="15">
      <c r="A62" s="72"/>
      <c r="B62" s="72"/>
      <c r="C62" s="72"/>
      <c r="D62" s="72"/>
      <c r="E62" s="72"/>
      <c r="F62" s="72"/>
      <c r="G62" s="73"/>
      <c r="H62" s="73"/>
      <c r="I62" s="28"/>
      <c r="J62" s="73"/>
      <c r="K62" s="73"/>
      <c r="L62" s="28"/>
      <c r="M62" s="28"/>
      <c r="N62" s="72"/>
      <c r="O62" s="72"/>
      <c r="P62" s="72"/>
      <c r="Q62" s="72"/>
      <c r="R62" s="72"/>
      <c r="S62" s="72"/>
      <c r="T62" s="72"/>
      <c r="U62" s="72"/>
      <c r="V62" s="72"/>
      <c r="W62" s="28"/>
      <c r="X62" s="28"/>
      <c r="Y62" s="72"/>
      <c r="Z62" s="72"/>
      <c r="AA62" s="72"/>
      <c r="AB62" s="72"/>
      <c r="AC62" s="72"/>
      <c r="AD62" s="72"/>
      <c r="AE62" s="72"/>
      <c r="AF62" s="73"/>
      <c r="AG62" s="28"/>
      <c r="AH62" s="72"/>
      <c r="AI62" s="28"/>
      <c r="AJ62" s="28"/>
    </row>
    <row r="63" spans="1:36" ht="15">
      <c r="A63" s="74"/>
      <c r="B63" s="74"/>
      <c r="C63" s="74"/>
      <c r="D63" s="74"/>
      <c r="E63" s="74"/>
      <c r="F63" s="74"/>
      <c r="G63" s="75"/>
      <c r="H63" s="75"/>
      <c r="I63" s="29"/>
      <c r="J63" s="75"/>
      <c r="K63" s="75"/>
      <c r="L63" s="29"/>
      <c r="M63" s="29"/>
      <c r="N63" s="74"/>
      <c r="O63" s="74"/>
      <c r="P63" s="74"/>
      <c r="Q63" s="74"/>
      <c r="R63" s="74"/>
      <c r="S63" s="74"/>
      <c r="T63" s="74"/>
      <c r="U63" s="74"/>
      <c r="V63" s="74"/>
      <c r="W63" s="29"/>
      <c r="X63" s="29"/>
      <c r="Y63" s="74"/>
      <c r="Z63" s="74"/>
      <c r="AA63" s="74"/>
      <c r="AB63" s="74"/>
      <c r="AC63" s="74"/>
      <c r="AD63" s="74"/>
      <c r="AE63" s="74"/>
      <c r="AF63" s="75"/>
      <c r="AG63" s="29"/>
      <c r="AH63" s="74"/>
      <c r="AI63" s="29"/>
      <c r="AJ63" s="29"/>
    </row>
    <row r="64" spans="1:36" ht="15">
      <c r="A64" s="74"/>
      <c r="B64" s="74"/>
      <c r="C64" s="74"/>
      <c r="D64" s="74"/>
      <c r="E64" s="74"/>
      <c r="F64" s="74"/>
      <c r="G64" s="75"/>
      <c r="H64" s="75"/>
      <c r="I64" s="29"/>
      <c r="J64" s="75"/>
      <c r="K64" s="75"/>
      <c r="L64" s="29"/>
      <c r="M64" s="29"/>
      <c r="N64" s="74"/>
      <c r="O64" s="74"/>
      <c r="P64" s="74"/>
      <c r="Q64" s="74"/>
      <c r="R64" s="74"/>
      <c r="S64" s="74"/>
      <c r="T64" s="74"/>
      <c r="U64" s="74"/>
      <c r="V64" s="74"/>
      <c r="W64" s="29"/>
      <c r="X64" s="29"/>
      <c r="Y64" s="74"/>
      <c r="Z64" s="74"/>
      <c r="AA64" s="74"/>
      <c r="AB64" s="74"/>
      <c r="AC64" s="74"/>
      <c r="AD64" s="74"/>
      <c r="AE64" s="74"/>
      <c r="AF64" s="75"/>
      <c r="AG64" s="29"/>
      <c r="AH64" s="74"/>
      <c r="AI64" s="29"/>
      <c r="AJ64" s="29"/>
    </row>
    <row r="65" spans="1:36" ht="15">
      <c r="A65" s="72"/>
      <c r="B65" s="72"/>
      <c r="C65" s="72"/>
      <c r="D65" s="72"/>
      <c r="E65" s="72"/>
      <c r="F65" s="72"/>
      <c r="G65" s="73"/>
      <c r="H65" s="73"/>
      <c r="I65" s="28"/>
      <c r="J65" s="73"/>
      <c r="K65" s="73"/>
      <c r="L65" s="28"/>
      <c r="M65" s="28"/>
      <c r="N65" s="72"/>
      <c r="O65" s="72"/>
      <c r="P65" s="72"/>
      <c r="Q65" s="72"/>
      <c r="R65" s="72"/>
      <c r="S65" s="72"/>
      <c r="T65" s="72"/>
      <c r="U65" s="72"/>
      <c r="V65" s="72"/>
      <c r="W65" s="28"/>
      <c r="X65" s="28"/>
      <c r="Y65" s="72"/>
      <c r="Z65" s="72"/>
      <c r="AA65" s="72"/>
      <c r="AB65" s="72"/>
      <c r="AC65" s="72"/>
      <c r="AD65" s="72"/>
      <c r="AE65" s="72"/>
      <c r="AF65" s="73"/>
      <c r="AG65" s="28"/>
      <c r="AH65" s="72"/>
      <c r="AI65" s="28"/>
      <c r="AJ65" s="28"/>
    </row>
    <row r="66" spans="1:36" ht="15">
      <c r="A66" s="48"/>
      <c r="B66" s="48"/>
      <c r="C66" s="48"/>
      <c r="D66" s="48"/>
      <c r="E66" s="48"/>
      <c r="F66" s="48"/>
      <c r="G66" s="76"/>
      <c r="H66" s="76"/>
      <c r="I66" s="30"/>
      <c r="J66" s="76"/>
      <c r="K66" s="76"/>
      <c r="L66" s="30"/>
      <c r="M66" s="30"/>
      <c r="N66" s="48"/>
      <c r="O66" s="48"/>
      <c r="P66" s="48"/>
      <c r="Q66" s="48"/>
      <c r="R66" s="48"/>
      <c r="S66" s="48"/>
      <c r="T66" s="48"/>
      <c r="U66" s="48"/>
      <c r="V66" s="48"/>
      <c r="W66" s="30"/>
      <c r="X66" s="30"/>
      <c r="Y66" s="48"/>
      <c r="Z66" s="48"/>
      <c r="AA66" s="48"/>
      <c r="AB66" s="48"/>
      <c r="AC66" s="48"/>
      <c r="AD66" s="48"/>
      <c r="AE66" s="48"/>
      <c r="AF66" s="76"/>
      <c r="AG66" s="30"/>
      <c r="AH66" s="48"/>
      <c r="AI66" s="30"/>
      <c r="AJ66" s="30"/>
    </row>
    <row r="67" spans="1:36" ht="15">
      <c r="A67" s="72"/>
      <c r="B67" s="72"/>
      <c r="C67" s="72"/>
      <c r="D67" s="72"/>
      <c r="E67" s="72"/>
      <c r="F67" s="72"/>
      <c r="G67" s="73"/>
      <c r="H67" s="73"/>
      <c r="I67" s="28"/>
      <c r="J67" s="73"/>
      <c r="K67" s="73"/>
      <c r="L67" s="28"/>
      <c r="M67" s="28"/>
      <c r="N67" s="72"/>
      <c r="O67" s="72"/>
      <c r="P67" s="72"/>
      <c r="Q67" s="72"/>
      <c r="R67" s="72"/>
      <c r="S67" s="72"/>
      <c r="T67" s="72"/>
      <c r="U67" s="72"/>
      <c r="V67" s="72"/>
      <c r="W67" s="28"/>
      <c r="X67" s="28"/>
      <c r="Y67" s="72"/>
      <c r="Z67" s="72"/>
      <c r="AA67" s="72"/>
      <c r="AB67" s="72"/>
      <c r="AC67" s="72"/>
      <c r="AD67" s="72"/>
      <c r="AE67" s="72"/>
      <c r="AF67" s="73"/>
      <c r="AG67" s="28"/>
      <c r="AH67" s="72"/>
      <c r="AI67" s="28"/>
      <c r="AJ67" s="28"/>
    </row>
    <row r="68" spans="1:36" ht="15">
      <c r="A68" s="72"/>
      <c r="B68" s="72"/>
      <c r="C68" s="72"/>
      <c r="D68" s="72"/>
      <c r="E68" s="72"/>
      <c r="F68" s="72"/>
      <c r="G68" s="73"/>
      <c r="H68" s="73"/>
      <c r="I68" s="28"/>
      <c r="J68" s="73"/>
      <c r="K68" s="73"/>
      <c r="L68" s="28"/>
      <c r="M68" s="28"/>
      <c r="N68" s="72"/>
      <c r="O68" s="72"/>
      <c r="P68" s="72"/>
      <c r="Q68" s="72"/>
      <c r="R68" s="72"/>
      <c r="S68" s="72"/>
      <c r="T68" s="72"/>
      <c r="U68" s="72"/>
      <c r="V68" s="72"/>
      <c r="W68" s="28"/>
      <c r="X68" s="28"/>
      <c r="Y68" s="72"/>
      <c r="Z68" s="72"/>
      <c r="AA68" s="72"/>
      <c r="AB68" s="72"/>
      <c r="AC68" s="72"/>
      <c r="AD68" s="72"/>
      <c r="AE68" s="72"/>
      <c r="AF68" s="73"/>
      <c r="AG68" s="28"/>
      <c r="AH68" s="72"/>
      <c r="AI68" s="28"/>
      <c r="AJ68" s="28"/>
    </row>
    <row r="69" spans="1:36" ht="15">
      <c r="A69" s="72"/>
      <c r="B69" s="72"/>
      <c r="C69" s="72"/>
      <c r="D69" s="72"/>
      <c r="E69" s="72"/>
      <c r="F69" s="72"/>
      <c r="G69" s="73"/>
      <c r="H69" s="73"/>
      <c r="I69" s="28"/>
      <c r="J69" s="73"/>
      <c r="K69" s="73"/>
      <c r="L69" s="28"/>
      <c r="M69" s="28"/>
      <c r="N69" s="72"/>
      <c r="O69" s="72"/>
      <c r="P69" s="72"/>
      <c r="Q69" s="72"/>
      <c r="R69" s="72"/>
      <c r="S69" s="72"/>
      <c r="T69" s="72"/>
      <c r="U69" s="72"/>
      <c r="V69" s="72"/>
      <c r="W69" s="28"/>
      <c r="X69" s="28"/>
      <c r="Y69" s="72"/>
      <c r="Z69" s="72"/>
      <c r="AA69" s="72"/>
      <c r="AB69" s="72"/>
      <c r="AC69" s="72"/>
      <c r="AD69" s="72"/>
      <c r="AE69" s="72"/>
      <c r="AF69" s="73"/>
      <c r="AG69" s="28"/>
      <c r="AH69" s="72"/>
      <c r="AI69" s="28"/>
      <c r="AJ69" s="28"/>
    </row>
    <row r="70" spans="1:36" ht="15">
      <c r="A70" s="72"/>
      <c r="B70" s="72"/>
      <c r="C70" s="72"/>
      <c r="D70" s="72"/>
      <c r="E70" s="72"/>
      <c r="F70" s="72"/>
      <c r="G70" s="73"/>
      <c r="H70" s="73"/>
      <c r="I70" s="28"/>
      <c r="J70" s="73"/>
      <c r="K70" s="73"/>
      <c r="L70" s="28"/>
      <c r="M70" s="28"/>
      <c r="N70" s="72"/>
      <c r="O70" s="72"/>
      <c r="P70" s="72"/>
      <c r="Q70" s="72"/>
      <c r="R70" s="72"/>
      <c r="S70" s="72"/>
      <c r="T70" s="72"/>
      <c r="U70" s="72"/>
      <c r="V70" s="72"/>
      <c r="W70" s="28"/>
      <c r="X70" s="28"/>
      <c r="Y70" s="72"/>
      <c r="Z70" s="72"/>
      <c r="AA70" s="72"/>
      <c r="AB70" s="72"/>
      <c r="AC70" s="72"/>
      <c r="AD70" s="72"/>
      <c r="AE70" s="72"/>
      <c r="AF70" s="73"/>
      <c r="AG70" s="28"/>
      <c r="AH70" s="72"/>
      <c r="AI70" s="28"/>
      <c r="AJ70" s="28"/>
    </row>
    <row r="71" spans="1:36" ht="15">
      <c r="A71" s="72"/>
      <c r="B71" s="72"/>
      <c r="C71" s="72"/>
      <c r="D71" s="72"/>
      <c r="E71" s="72"/>
      <c r="F71" s="72"/>
      <c r="G71" s="73"/>
      <c r="H71" s="73"/>
      <c r="I71" s="28"/>
      <c r="J71" s="73"/>
      <c r="K71" s="73"/>
      <c r="L71" s="28"/>
      <c r="M71" s="28"/>
      <c r="N71" s="72"/>
      <c r="O71" s="72"/>
      <c r="P71" s="72"/>
      <c r="Q71" s="72"/>
      <c r="R71" s="72"/>
      <c r="S71" s="72"/>
      <c r="T71" s="72"/>
      <c r="U71" s="72"/>
      <c r="V71" s="72"/>
      <c r="W71" s="28"/>
      <c r="X71" s="28"/>
      <c r="Y71" s="72"/>
      <c r="Z71" s="72"/>
      <c r="AA71" s="72"/>
      <c r="AB71" s="72"/>
      <c r="AC71" s="72"/>
      <c r="AD71" s="72"/>
      <c r="AE71" s="72"/>
      <c r="AF71" s="73"/>
      <c r="AG71" s="28"/>
      <c r="AH71" s="72"/>
      <c r="AI71" s="28"/>
      <c r="AJ71" s="28"/>
    </row>
    <row r="72" spans="1:36" ht="15">
      <c r="A72" s="72"/>
      <c r="B72" s="72"/>
      <c r="C72" s="72"/>
      <c r="D72" s="72"/>
      <c r="E72" s="72"/>
      <c r="F72" s="72"/>
      <c r="G72" s="73"/>
      <c r="H72" s="73"/>
      <c r="I72" s="28"/>
      <c r="J72" s="73"/>
      <c r="K72" s="73"/>
      <c r="L72" s="28"/>
      <c r="M72" s="28"/>
      <c r="N72" s="72"/>
      <c r="O72" s="72"/>
      <c r="P72" s="72"/>
      <c r="Q72" s="72"/>
      <c r="R72" s="72"/>
      <c r="S72" s="72"/>
      <c r="T72" s="72"/>
      <c r="U72" s="72"/>
      <c r="V72" s="72"/>
      <c r="W72" s="28"/>
      <c r="X72" s="28"/>
      <c r="Y72" s="72"/>
      <c r="Z72" s="72"/>
      <c r="AA72" s="72"/>
      <c r="AB72" s="72"/>
      <c r="AC72" s="72"/>
      <c r="AD72" s="72"/>
      <c r="AE72" s="72"/>
      <c r="AF72" s="73"/>
      <c r="AG72" s="28"/>
      <c r="AH72" s="72"/>
      <c r="AI72" s="28"/>
      <c r="AJ72" s="28"/>
    </row>
    <row r="73" spans="1:36" ht="15">
      <c r="A73" s="72"/>
      <c r="B73" s="72"/>
      <c r="C73" s="72"/>
      <c r="D73" s="72"/>
      <c r="E73" s="72"/>
      <c r="F73" s="72"/>
      <c r="G73" s="73"/>
      <c r="H73" s="73"/>
      <c r="I73" s="28"/>
      <c r="J73" s="73"/>
      <c r="K73" s="73"/>
      <c r="L73" s="28"/>
      <c r="M73" s="28"/>
      <c r="N73" s="72"/>
      <c r="O73" s="72"/>
      <c r="P73" s="72"/>
      <c r="Q73" s="72"/>
      <c r="R73" s="72"/>
      <c r="S73" s="72"/>
      <c r="T73" s="72"/>
      <c r="U73" s="72"/>
      <c r="V73" s="72"/>
      <c r="W73" s="28"/>
      <c r="X73" s="28"/>
      <c r="Y73" s="72"/>
      <c r="Z73" s="72"/>
      <c r="AA73" s="72"/>
      <c r="AB73" s="72"/>
      <c r="AC73" s="72"/>
      <c r="AD73" s="72"/>
      <c r="AE73" s="72"/>
      <c r="AF73" s="73"/>
      <c r="AG73" s="28"/>
      <c r="AH73" s="72"/>
      <c r="AI73" s="28"/>
      <c r="AJ73" s="28"/>
    </row>
    <row r="74" spans="1:36" ht="15">
      <c r="A74" s="72"/>
      <c r="B74" s="72"/>
      <c r="C74" s="72"/>
      <c r="D74" s="72"/>
      <c r="E74" s="72"/>
      <c r="F74" s="72"/>
      <c r="G74" s="73"/>
      <c r="H74" s="73"/>
      <c r="I74" s="28"/>
      <c r="J74" s="73"/>
      <c r="K74" s="73"/>
      <c r="L74" s="28"/>
      <c r="M74" s="28"/>
      <c r="N74" s="72"/>
      <c r="O74" s="72"/>
      <c r="P74" s="72"/>
      <c r="Q74" s="72"/>
      <c r="R74" s="72"/>
      <c r="S74" s="72"/>
      <c r="T74" s="72"/>
      <c r="U74" s="72"/>
      <c r="V74" s="72"/>
      <c r="W74" s="28"/>
      <c r="X74" s="28"/>
      <c r="Y74" s="72"/>
      <c r="Z74" s="72"/>
      <c r="AA74" s="72"/>
      <c r="AB74" s="72"/>
      <c r="AC74" s="72"/>
      <c r="AD74" s="72"/>
      <c r="AE74" s="72"/>
      <c r="AF74" s="73"/>
      <c r="AG74" s="28"/>
      <c r="AH74" s="72"/>
      <c r="AI74" s="28"/>
      <c r="AJ74" s="28"/>
    </row>
    <row r="75" spans="1:36" ht="15">
      <c r="A75" s="72"/>
      <c r="B75" s="72"/>
      <c r="C75" s="72"/>
      <c r="D75" s="72"/>
      <c r="E75" s="72"/>
      <c r="F75" s="72"/>
      <c r="G75" s="73"/>
      <c r="H75" s="73"/>
      <c r="I75" s="28"/>
      <c r="J75" s="73"/>
      <c r="K75" s="73"/>
      <c r="L75" s="28"/>
      <c r="M75" s="28"/>
      <c r="N75" s="72"/>
      <c r="O75" s="72"/>
      <c r="P75" s="72"/>
      <c r="Q75" s="72"/>
      <c r="R75" s="72"/>
      <c r="S75" s="72"/>
      <c r="T75" s="72"/>
      <c r="U75" s="72"/>
      <c r="V75" s="72"/>
      <c r="W75" s="28"/>
      <c r="X75" s="28"/>
      <c r="Y75" s="72"/>
      <c r="Z75" s="72"/>
      <c r="AA75" s="72"/>
      <c r="AB75" s="72"/>
      <c r="AC75" s="72"/>
      <c r="AD75" s="72"/>
      <c r="AE75" s="72"/>
      <c r="AF75" s="73"/>
      <c r="AG75" s="28"/>
      <c r="AH75" s="72"/>
      <c r="AI75" s="28"/>
      <c r="AJ75" s="28"/>
    </row>
    <row r="76" spans="1:36" ht="15">
      <c r="A76" s="72"/>
      <c r="B76" s="72"/>
      <c r="C76" s="72"/>
      <c r="D76" s="72"/>
      <c r="E76" s="72"/>
      <c r="F76" s="72"/>
      <c r="G76" s="73"/>
      <c r="H76" s="73"/>
      <c r="I76" s="28"/>
      <c r="J76" s="73"/>
      <c r="K76" s="73"/>
      <c r="L76" s="28"/>
      <c r="M76" s="28"/>
      <c r="N76" s="72"/>
      <c r="O76" s="72"/>
      <c r="P76" s="72"/>
      <c r="Q76" s="72"/>
      <c r="R76" s="72"/>
      <c r="S76" s="72"/>
      <c r="T76" s="72"/>
      <c r="U76" s="72"/>
      <c r="V76" s="72"/>
      <c r="W76" s="28"/>
      <c r="X76" s="28"/>
      <c r="Y76" s="72"/>
      <c r="Z76" s="72"/>
      <c r="AA76" s="72"/>
      <c r="AB76" s="72"/>
      <c r="AC76" s="72"/>
      <c r="AD76" s="72"/>
      <c r="AE76" s="72"/>
      <c r="AF76" s="73"/>
      <c r="AG76" s="28"/>
      <c r="AH76" s="72"/>
      <c r="AI76" s="28"/>
      <c r="AJ76" s="28"/>
    </row>
    <row r="77" spans="1:36" ht="15">
      <c r="A77" s="72"/>
      <c r="B77" s="72"/>
      <c r="C77" s="72"/>
      <c r="D77" s="72"/>
      <c r="E77" s="72"/>
      <c r="F77" s="72"/>
      <c r="G77" s="73"/>
      <c r="H77" s="73"/>
      <c r="I77" s="28"/>
      <c r="J77" s="73"/>
      <c r="K77" s="73"/>
      <c r="L77" s="28"/>
      <c r="M77" s="28"/>
      <c r="N77" s="72"/>
      <c r="O77" s="72"/>
      <c r="P77" s="72"/>
      <c r="Q77" s="72"/>
      <c r="R77" s="72"/>
      <c r="S77" s="72"/>
      <c r="T77" s="72"/>
      <c r="U77" s="72"/>
      <c r="V77" s="72"/>
      <c r="W77" s="28"/>
      <c r="X77" s="28"/>
      <c r="Y77" s="72"/>
      <c r="Z77" s="72"/>
      <c r="AA77" s="72"/>
      <c r="AB77" s="72"/>
      <c r="AC77" s="72"/>
      <c r="AD77" s="72"/>
      <c r="AE77" s="72"/>
      <c r="AF77" s="73"/>
      <c r="AG77" s="28"/>
      <c r="AH77" s="72"/>
      <c r="AI77" s="28"/>
      <c r="AJ77" s="28"/>
    </row>
    <row r="78" spans="1:36" ht="15">
      <c r="A78" s="72"/>
      <c r="B78" s="72"/>
      <c r="C78" s="72"/>
      <c r="D78" s="72"/>
      <c r="E78" s="72"/>
      <c r="F78" s="72"/>
      <c r="G78" s="73"/>
      <c r="H78" s="73"/>
      <c r="I78" s="28"/>
      <c r="J78" s="73"/>
      <c r="K78" s="73"/>
      <c r="L78" s="28"/>
      <c r="M78" s="28"/>
      <c r="N78" s="72"/>
      <c r="O78" s="72"/>
      <c r="P78" s="72"/>
      <c r="Q78" s="72"/>
      <c r="R78" s="72"/>
      <c r="S78" s="72"/>
      <c r="T78" s="72"/>
      <c r="U78" s="72"/>
      <c r="V78" s="72"/>
      <c r="W78" s="28"/>
      <c r="X78" s="28"/>
      <c r="Y78" s="72"/>
      <c r="Z78" s="72"/>
      <c r="AA78" s="72"/>
      <c r="AB78" s="72"/>
      <c r="AC78" s="72"/>
      <c r="AD78" s="72"/>
      <c r="AE78" s="72"/>
      <c r="AF78" s="73"/>
      <c r="AG78" s="28"/>
      <c r="AH78" s="72"/>
      <c r="AI78" s="28"/>
      <c r="AJ78" s="28"/>
    </row>
    <row r="79" spans="1:36" ht="15">
      <c r="A79" s="72"/>
      <c r="B79" s="72"/>
      <c r="C79" s="72"/>
      <c r="D79" s="72"/>
      <c r="E79" s="72"/>
      <c r="F79" s="72"/>
      <c r="G79" s="73"/>
      <c r="H79" s="73"/>
      <c r="I79" s="28"/>
      <c r="J79" s="73"/>
      <c r="K79" s="73"/>
      <c r="L79" s="28"/>
      <c r="M79" s="28"/>
      <c r="N79" s="72"/>
      <c r="O79" s="72"/>
      <c r="P79" s="72"/>
      <c r="Q79" s="72"/>
      <c r="R79" s="72"/>
      <c r="S79" s="72"/>
      <c r="T79" s="72"/>
      <c r="U79" s="72"/>
      <c r="V79" s="72"/>
      <c r="W79" s="28"/>
      <c r="X79" s="28"/>
      <c r="Y79" s="72"/>
      <c r="Z79" s="72"/>
      <c r="AA79" s="72"/>
      <c r="AB79" s="72"/>
      <c r="AC79" s="72"/>
      <c r="AD79" s="72"/>
      <c r="AE79" s="72"/>
      <c r="AF79" s="73"/>
      <c r="AG79" s="28"/>
      <c r="AH79" s="72"/>
      <c r="AI79" s="28"/>
      <c r="AJ79" s="28"/>
    </row>
    <row r="80" spans="1:36" ht="15">
      <c r="A80" s="72"/>
      <c r="B80" s="72"/>
      <c r="C80" s="72"/>
      <c r="D80" s="72"/>
      <c r="E80" s="72"/>
      <c r="F80" s="72"/>
      <c r="G80" s="73"/>
      <c r="H80" s="73"/>
      <c r="I80" s="28"/>
      <c r="J80" s="73"/>
      <c r="K80" s="73"/>
      <c r="L80" s="28"/>
      <c r="M80" s="28"/>
      <c r="N80" s="72"/>
      <c r="O80" s="72"/>
      <c r="P80" s="72"/>
      <c r="Q80" s="72"/>
      <c r="R80" s="72"/>
      <c r="S80" s="72"/>
      <c r="T80" s="72"/>
      <c r="U80" s="72"/>
      <c r="V80" s="72"/>
      <c r="W80" s="28"/>
      <c r="X80" s="28"/>
      <c r="Y80" s="72"/>
      <c r="Z80" s="72"/>
      <c r="AA80" s="72"/>
      <c r="AB80" s="72"/>
      <c r="AC80" s="72"/>
      <c r="AD80" s="72"/>
      <c r="AE80" s="72"/>
      <c r="AF80" s="73"/>
      <c r="AG80" s="28"/>
      <c r="AH80" s="72"/>
      <c r="AI80" s="28"/>
      <c r="AJ80" s="28"/>
    </row>
    <row r="81" spans="1:36" ht="15">
      <c r="A81" s="72"/>
      <c r="B81" s="72"/>
      <c r="C81" s="72"/>
      <c r="D81" s="72"/>
      <c r="E81" s="72"/>
      <c r="F81" s="72"/>
      <c r="G81" s="73"/>
      <c r="H81" s="73"/>
      <c r="I81" s="28"/>
      <c r="J81" s="73"/>
      <c r="K81" s="73"/>
      <c r="L81" s="28"/>
      <c r="M81" s="28"/>
      <c r="N81" s="72"/>
      <c r="O81" s="72"/>
      <c r="P81" s="72"/>
      <c r="Q81" s="72"/>
      <c r="R81" s="72"/>
      <c r="S81" s="72"/>
      <c r="T81" s="72"/>
      <c r="U81" s="72"/>
      <c r="V81" s="72"/>
      <c r="W81" s="28"/>
      <c r="X81" s="28"/>
      <c r="Y81" s="72"/>
      <c r="Z81" s="72"/>
      <c r="AA81" s="72"/>
      <c r="AB81" s="72"/>
      <c r="AC81" s="72"/>
      <c r="AD81" s="72"/>
      <c r="AE81" s="72"/>
      <c r="AF81" s="73"/>
      <c r="AG81" s="28"/>
      <c r="AH81" s="72"/>
      <c r="AI81" s="28"/>
      <c r="AJ81" s="28"/>
    </row>
    <row r="82" spans="1:36" ht="15">
      <c r="A82" s="72"/>
      <c r="B82" s="72"/>
      <c r="C82" s="72"/>
      <c r="D82" s="72"/>
      <c r="E82" s="72"/>
      <c r="F82" s="72"/>
      <c r="G82" s="73"/>
      <c r="H82" s="73"/>
      <c r="I82" s="28"/>
      <c r="J82" s="73"/>
      <c r="K82" s="73"/>
      <c r="L82" s="28"/>
      <c r="M82" s="28"/>
      <c r="N82" s="72"/>
      <c r="O82" s="72"/>
      <c r="P82" s="72"/>
      <c r="Q82" s="72"/>
      <c r="R82" s="72"/>
      <c r="S82" s="72"/>
      <c r="T82" s="72"/>
      <c r="U82" s="72"/>
      <c r="V82" s="72"/>
      <c r="W82" s="28"/>
      <c r="X82" s="28"/>
      <c r="Y82" s="72"/>
      <c r="Z82" s="72"/>
      <c r="AA82" s="72"/>
      <c r="AB82" s="72"/>
      <c r="AC82" s="72"/>
      <c r="AD82" s="72"/>
      <c r="AE82" s="72"/>
      <c r="AF82" s="73"/>
      <c r="AG82" s="28"/>
      <c r="AH82" s="72"/>
      <c r="AI82" s="28"/>
      <c r="AJ82" s="28"/>
    </row>
    <row r="83" spans="1:36" ht="15">
      <c r="A83" s="72"/>
      <c r="B83" s="72"/>
      <c r="C83" s="72"/>
      <c r="D83" s="72"/>
      <c r="E83" s="72"/>
      <c r="F83" s="72"/>
      <c r="G83" s="73"/>
      <c r="H83" s="73"/>
      <c r="I83" s="28"/>
      <c r="J83" s="73"/>
      <c r="K83" s="73"/>
      <c r="L83" s="28"/>
      <c r="M83" s="28"/>
      <c r="N83" s="72"/>
      <c r="O83" s="72"/>
      <c r="P83" s="72"/>
      <c r="Q83" s="72"/>
      <c r="R83" s="72"/>
      <c r="S83" s="72"/>
      <c r="T83" s="72"/>
      <c r="U83" s="72"/>
      <c r="V83" s="72"/>
      <c r="W83" s="28"/>
      <c r="X83" s="28"/>
      <c r="Y83" s="72"/>
      <c r="Z83" s="72"/>
      <c r="AA83" s="72"/>
      <c r="AB83" s="72"/>
      <c r="AC83" s="72"/>
      <c r="AD83" s="72"/>
      <c r="AE83" s="72"/>
      <c r="AF83" s="73"/>
      <c r="AG83" s="28"/>
      <c r="AH83" s="72"/>
      <c r="AI83" s="28"/>
      <c r="AJ83" s="28"/>
    </row>
    <row r="84" spans="1:36" ht="15">
      <c r="A84" s="72"/>
      <c r="B84" s="72"/>
      <c r="C84" s="72"/>
      <c r="D84" s="72"/>
      <c r="E84" s="72"/>
      <c r="F84" s="72"/>
      <c r="G84" s="73"/>
      <c r="H84" s="73"/>
      <c r="I84" s="28"/>
      <c r="J84" s="73"/>
      <c r="K84" s="73"/>
      <c r="L84" s="28"/>
      <c r="M84" s="28"/>
      <c r="N84" s="72"/>
      <c r="O84" s="72"/>
      <c r="P84" s="72"/>
      <c r="Q84" s="72"/>
      <c r="R84" s="72"/>
      <c r="S84" s="72"/>
      <c r="T84" s="72"/>
      <c r="U84" s="72"/>
      <c r="V84" s="72"/>
      <c r="W84" s="28"/>
      <c r="X84" s="28"/>
      <c r="Y84" s="72"/>
      <c r="Z84" s="72"/>
      <c r="AA84" s="72"/>
      <c r="AB84" s="72"/>
      <c r="AC84" s="72"/>
      <c r="AD84" s="72"/>
      <c r="AE84" s="72"/>
      <c r="AF84" s="73"/>
      <c r="AG84" s="28"/>
      <c r="AH84" s="72"/>
      <c r="AI84" s="28"/>
      <c r="AJ84" s="28"/>
    </row>
    <row r="85" spans="1:36" ht="15">
      <c r="A85" s="72"/>
      <c r="B85" s="72"/>
      <c r="C85" s="72"/>
      <c r="D85" s="72"/>
      <c r="E85" s="72"/>
      <c r="F85" s="72"/>
      <c r="G85" s="73"/>
      <c r="H85" s="73"/>
      <c r="I85" s="28"/>
      <c r="J85" s="73"/>
      <c r="K85" s="73"/>
      <c r="L85" s="28"/>
      <c r="M85" s="28"/>
      <c r="N85" s="72"/>
      <c r="O85" s="72"/>
      <c r="P85" s="72"/>
      <c r="Q85" s="72"/>
      <c r="R85" s="72"/>
      <c r="S85" s="72"/>
      <c r="T85" s="72"/>
      <c r="U85" s="72"/>
      <c r="V85" s="72"/>
      <c r="W85" s="28"/>
      <c r="X85" s="28"/>
      <c r="Y85" s="72"/>
      <c r="Z85" s="72"/>
      <c r="AA85" s="72"/>
      <c r="AB85" s="72"/>
      <c r="AC85" s="72"/>
      <c r="AD85" s="72"/>
      <c r="AE85" s="72"/>
      <c r="AF85" s="73"/>
      <c r="AG85" s="28"/>
      <c r="AH85" s="72"/>
      <c r="AI85" s="28"/>
      <c r="AJ85" s="28"/>
    </row>
    <row r="86" spans="1:36" ht="15">
      <c r="A86" s="72"/>
      <c r="B86" s="72"/>
      <c r="C86" s="72"/>
      <c r="D86" s="72"/>
      <c r="E86" s="72"/>
      <c r="F86" s="72"/>
      <c r="G86" s="73"/>
      <c r="H86" s="73"/>
      <c r="I86" s="28"/>
      <c r="J86" s="73"/>
      <c r="K86" s="73"/>
      <c r="L86" s="28"/>
      <c r="M86" s="28"/>
      <c r="N86" s="72"/>
      <c r="O86" s="72"/>
      <c r="P86" s="72"/>
      <c r="Q86" s="72"/>
      <c r="R86" s="72"/>
      <c r="S86" s="72"/>
      <c r="T86" s="72"/>
      <c r="U86" s="72"/>
      <c r="V86" s="72"/>
      <c r="W86" s="28"/>
      <c r="X86" s="28"/>
      <c r="Y86" s="72"/>
      <c r="Z86" s="72"/>
      <c r="AA86" s="72"/>
      <c r="AB86" s="72"/>
      <c r="AC86" s="72"/>
      <c r="AD86" s="72"/>
      <c r="AE86" s="72"/>
      <c r="AF86" s="73"/>
      <c r="AG86" s="28"/>
      <c r="AH86" s="72"/>
      <c r="AI86" s="28"/>
      <c r="AJ86" s="28"/>
    </row>
    <row r="87" spans="1:36" ht="15">
      <c r="A87" s="72"/>
      <c r="B87" s="72"/>
      <c r="C87" s="72"/>
      <c r="D87" s="72"/>
      <c r="E87" s="72"/>
      <c r="F87" s="72"/>
      <c r="G87" s="73"/>
      <c r="H87" s="73"/>
      <c r="I87" s="28"/>
      <c r="J87" s="73"/>
      <c r="K87" s="73"/>
      <c r="L87" s="28"/>
      <c r="M87" s="28"/>
      <c r="N87" s="72"/>
      <c r="O87" s="72"/>
      <c r="P87" s="72"/>
      <c r="Q87" s="72"/>
      <c r="R87" s="72"/>
      <c r="S87" s="72"/>
      <c r="T87" s="72"/>
      <c r="U87" s="72"/>
      <c r="V87" s="72"/>
      <c r="W87" s="28"/>
      <c r="X87" s="28"/>
      <c r="Y87" s="72"/>
      <c r="Z87" s="72"/>
      <c r="AA87" s="72"/>
      <c r="AB87" s="72"/>
      <c r="AC87" s="72"/>
      <c r="AD87" s="72"/>
      <c r="AE87" s="72"/>
      <c r="AF87" s="73"/>
      <c r="AG87" s="28"/>
      <c r="AH87" s="72"/>
      <c r="AI87" s="28"/>
      <c r="AJ87" s="28"/>
    </row>
    <row r="88" spans="1:36" ht="15">
      <c r="A88" s="72"/>
      <c r="B88" s="72"/>
      <c r="C88" s="72"/>
      <c r="D88" s="72"/>
      <c r="E88" s="72"/>
      <c r="F88" s="72"/>
      <c r="G88" s="73"/>
      <c r="H88" s="73"/>
      <c r="I88" s="28"/>
      <c r="J88" s="73"/>
      <c r="K88" s="73"/>
      <c r="L88" s="28"/>
      <c r="M88" s="28"/>
      <c r="N88" s="72"/>
      <c r="O88" s="72"/>
      <c r="P88" s="72"/>
      <c r="Q88" s="72"/>
      <c r="R88" s="72"/>
      <c r="S88" s="72"/>
      <c r="T88" s="72"/>
      <c r="U88" s="72"/>
      <c r="V88" s="72"/>
      <c r="W88" s="28"/>
      <c r="X88" s="28"/>
      <c r="Y88" s="72"/>
      <c r="Z88" s="72"/>
      <c r="AA88" s="72"/>
      <c r="AB88" s="72"/>
      <c r="AC88" s="72"/>
      <c r="AD88" s="72"/>
      <c r="AE88" s="72"/>
      <c r="AF88" s="73"/>
      <c r="AG88" s="28"/>
      <c r="AH88" s="72"/>
      <c r="AI88" s="28"/>
      <c r="AJ88" s="28"/>
    </row>
    <row r="89" spans="1:36" ht="15">
      <c r="A89" s="72"/>
      <c r="B89" s="72"/>
      <c r="C89" s="72"/>
      <c r="D89" s="72"/>
      <c r="E89" s="72"/>
      <c r="F89" s="72"/>
      <c r="G89" s="73"/>
      <c r="H89" s="73"/>
      <c r="I89" s="28"/>
      <c r="J89" s="73"/>
      <c r="K89" s="73"/>
      <c r="L89" s="28"/>
      <c r="M89" s="28"/>
      <c r="N89" s="72"/>
      <c r="O89" s="72"/>
      <c r="P89" s="72"/>
      <c r="Q89" s="72"/>
      <c r="R89" s="72"/>
      <c r="S89" s="72"/>
      <c r="T89" s="72"/>
      <c r="U89" s="72"/>
      <c r="V89" s="72"/>
      <c r="W89" s="28"/>
      <c r="X89" s="28"/>
      <c r="Y89" s="72"/>
      <c r="Z89" s="72"/>
      <c r="AA89" s="72"/>
      <c r="AB89" s="72"/>
      <c r="AC89" s="72"/>
      <c r="AD89" s="72"/>
      <c r="AE89" s="72"/>
      <c r="AF89" s="73"/>
      <c r="AG89" s="28"/>
      <c r="AH89" s="72"/>
      <c r="AI89" s="28"/>
      <c r="AJ89" s="28"/>
    </row>
    <row r="90" spans="1:36" ht="15">
      <c r="A90" s="72"/>
      <c r="B90" s="72"/>
      <c r="C90" s="72"/>
      <c r="D90" s="72"/>
      <c r="E90" s="72"/>
      <c r="F90" s="72"/>
      <c r="G90" s="73"/>
      <c r="H90" s="73"/>
      <c r="I90" s="28"/>
      <c r="J90" s="73"/>
      <c r="K90" s="73"/>
      <c r="L90" s="28"/>
      <c r="M90" s="28"/>
      <c r="N90" s="72"/>
      <c r="O90" s="72"/>
      <c r="P90" s="72"/>
      <c r="Q90" s="72"/>
      <c r="R90" s="72"/>
      <c r="S90" s="72"/>
      <c r="T90" s="72"/>
      <c r="U90" s="72"/>
      <c r="V90" s="72"/>
      <c r="W90" s="28"/>
      <c r="X90" s="28"/>
      <c r="Y90" s="72"/>
      <c r="Z90" s="72"/>
      <c r="AA90" s="72"/>
      <c r="AB90" s="72"/>
      <c r="AC90" s="72"/>
      <c r="AD90" s="72"/>
      <c r="AE90" s="72"/>
      <c r="AF90" s="73"/>
      <c r="AG90" s="28"/>
      <c r="AH90" s="72"/>
      <c r="AI90" s="28"/>
      <c r="AJ90" s="28"/>
    </row>
    <row r="91" spans="1:36" ht="15">
      <c r="A91" s="72"/>
      <c r="B91" s="72"/>
      <c r="C91" s="72"/>
      <c r="D91" s="72"/>
      <c r="E91" s="72"/>
      <c r="F91" s="72"/>
      <c r="G91" s="73"/>
      <c r="H91" s="73"/>
      <c r="I91" s="28"/>
      <c r="J91" s="73"/>
      <c r="K91" s="73"/>
      <c r="L91" s="28"/>
      <c r="M91" s="28"/>
      <c r="N91" s="72"/>
      <c r="O91" s="72"/>
      <c r="P91" s="72"/>
      <c r="Q91" s="72"/>
      <c r="R91" s="72"/>
      <c r="S91" s="72"/>
      <c r="T91" s="72"/>
      <c r="U91" s="72"/>
      <c r="V91" s="72"/>
      <c r="W91" s="28"/>
      <c r="X91" s="28"/>
      <c r="Y91" s="72"/>
      <c r="Z91" s="72"/>
      <c r="AA91" s="72"/>
      <c r="AB91" s="72"/>
      <c r="AC91" s="72"/>
      <c r="AD91" s="72"/>
      <c r="AE91" s="72"/>
      <c r="AF91" s="73"/>
      <c r="AG91" s="28"/>
      <c r="AH91" s="72"/>
      <c r="AI91" s="28"/>
      <c r="AJ91" s="28"/>
    </row>
    <row r="92" spans="1:36" ht="15">
      <c r="A92" s="72"/>
      <c r="B92" s="72"/>
      <c r="C92" s="72"/>
      <c r="D92" s="72"/>
      <c r="E92" s="72"/>
      <c r="F92" s="72"/>
      <c r="G92" s="73"/>
      <c r="H92" s="73"/>
      <c r="I92" s="28"/>
      <c r="J92" s="73"/>
      <c r="K92" s="73"/>
      <c r="L92" s="28"/>
      <c r="M92" s="28"/>
      <c r="N92" s="72"/>
      <c r="O92" s="72"/>
      <c r="P92" s="72"/>
      <c r="Q92" s="72"/>
      <c r="R92" s="72"/>
      <c r="S92" s="72"/>
      <c r="T92" s="72"/>
      <c r="U92" s="72"/>
      <c r="V92" s="72"/>
      <c r="W92" s="28"/>
      <c r="X92" s="28"/>
      <c r="Y92" s="72"/>
      <c r="Z92" s="72"/>
      <c r="AA92" s="72"/>
      <c r="AB92" s="72"/>
      <c r="AC92" s="72"/>
      <c r="AD92" s="72"/>
      <c r="AE92" s="72"/>
      <c r="AF92" s="73"/>
      <c r="AG92" s="28"/>
      <c r="AH92" s="72"/>
      <c r="AI92" s="28"/>
      <c r="AJ92" s="28"/>
    </row>
    <row r="93" spans="1:36" ht="15">
      <c r="A93" s="72"/>
      <c r="B93" s="72"/>
      <c r="C93" s="72"/>
      <c r="D93" s="72"/>
      <c r="E93" s="72"/>
      <c r="F93" s="72"/>
      <c r="G93" s="73"/>
      <c r="H93" s="73"/>
      <c r="I93" s="28"/>
      <c r="J93" s="73"/>
      <c r="K93" s="73"/>
      <c r="L93" s="28"/>
      <c r="M93" s="28"/>
      <c r="N93" s="72"/>
      <c r="O93" s="72"/>
      <c r="P93" s="72"/>
      <c r="Q93" s="72"/>
      <c r="R93" s="72"/>
      <c r="S93" s="72"/>
      <c r="T93" s="72"/>
      <c r="U93" s="72"/>
      <c r="V93" s="72"/>
      <c r="W93" s="28"/>
      <c r="X93" s="28"/>
      <c r="Y93" s="72"/>
      <c r="Z93" s="72"/>
      <c r="AA93" s="72"/>
      <c r="AB93" s="72"/>
      <c r="AC93" s="72"/>
      <c r="AD93" s="72"/>
      <c r="AE93" s="72"/>
      <c r="AF93" s="73"/>
      <c r="AG93" s="28"/>
      <c r="AH93" s="72"/>
      <c r="AI93" s="28"/>
      <c r="AJ93" s="28"/>
    </row>
    <row r="94" spans="1:36" ht="15">
      <c r="A94" s="72"/>
      <c r="B94" s="72"/>
      <c r="C94" s="72"/>
      <c r="D94" s="72"/>
      <c r="E94" s="72"/>
      <c r="F94" s="72"/>
      <c r="G94" s="73"/>
      <c r="H94" s="73"/>
      <c r="I94" s="28"/>
      <c r="J94" s="73"/>
      <c r="K94" s="73"/>
      <c r="L94" s="28"/>
      <c r="M94" s="28"/>
      <c r="N94" s="72"/>
      <c r="O94" s="72"/>
      <c r="P94" s="72"/>
      <c r="Q94" s="72"/>
      <c r="R94" s="72"/>
      <c r="S94" s="72"/>
      <c r="T94" s="72"/>
      <c r="U94" s="72"/>
      <c r="V94" s="72"/>
      <c r="W94" s="28"/>
      <c r="X94" s="28"/>
      <c r="Y94" s="72"/>
      <c r="Z94" s="72"/>
      <c r="AA94" s="72"/>
      <c r="AB94" s="72"/>
      <c r="AC94" s="72"/>
      <c r="AD94" s="72"/>
      <c r="AE94" s="72"/>
      <c r="AF94" s="73"/>
      <c r="AG94" s="28"/>
      <c r="AH94" s="72"/>
      <c r="AI94" s="28"/>
      <c r="AJ94" s="28"/>
    </row>
    <row r="95" spans="1:36" ht="15">
      <c r="A95" s="72"/>
      <c r="B95" s="72"/>
      <c r="C95" s="72"/>
      <c r="D95" s="72"/>
      <c r="E95" s="72"/>
      <c r="F95" s="72"/>
      <c r="G95" s="73"/>
      <c r="H95" s="73"/>
      <c r="I95" s="28"/>
      <c r="J95" s="73"/>
      <c r="K95" s="73"/>
      <c r="L95" s="28"/>
      <c r="M95" s="28"/>
      <c r="N95" s="72"/>
      <c r="O95" s="72"/>
      <c r="P95" s="72"/>
      <c r="Q95" s="72"/>
      <c r="R95" s="72"/>
      <c r="S95" s="72"/>
      <c r="T95" s="72"/>
      <c r="U95" s="72"/>
      <c r="V95" s="72"/>
      <c r="W95" s="28"/>
      <c r="X95" s="28"/>
      <c r="Y95" s="72"/>
      <c r="Z95" s="72"/>
      <c r="AA95" s="72"/>
      <c r="AB95" s="72"/>
      <c r="AC95" s="72"/>
      <c r="AD95" s="72"/>
      <c r="AE95" s="72"/>
      <c r="AF95" s="73"/>
      <c r="AG95" s="28"/>
      <c r="AH95" s="72"/>
      <c r="AI95" s="28"/>
      <c r="AJ95" s="28"/>
    </row>
    <row r="96" spans="1:36" ht="15">
      <c r="A96" s="72"/>
      <c r="B96" s="72"/>
      <c r="C96" s="72"/>
      <c r="D96" s="72"/>
      <c r="E96" s="72"/>
      <c r="F96" s="72"/>
      <c r="G96" s="73"/>
      <c r="H96" s="73"/>
      <c r="I96" s="28"/>
      <c r="J96" s="73"/>
      <c r="K96" s="73"/>
      <c r="L96" s="28"/>
      <c r="M96" s="28"/>
      <c r="N96" s="72"/>
      <c r="O96" s="72"/>
      <c r="P96" s="72"/>
      <c r="Q96" s="72"/>
      <c r="R96" s="72"/>
      <c r="S96" s="72"/>
      <c r="T96" s="72"/>
      <c r="U96" s="72"/>
      <c r="V96" s="72"/>
      <c r="W96" s="28"/>
      <c r="X96" s="28"/>
      <c r="Y96" s="72"/>
      <c r="Z96" s="72"/>
      <c r="AA96" s="72"/>
      <c r="AB96" s="72"/>
      <c r="AC96" s="72"/>
      <c r="AD96" s="72"/>
      <c r="AE96" s="72"/>
      <c r="AF96" s="73"/>
      <c r="AG96" s="28"/>
      <c r="AH96" s="72"/>
      <c r="AI96" s="28"/>
      <c r="AJ96" s="28"/>
    </row>
    <row r="97" spans="1:36" ht="15">
      <c r="A97" s="72"/>
      <c r="B97" s="72"/>
      <c r="C97" s="72"/>
      <c r="D97" s="72"/>
      <c r="E97" s="72"/>
      <c r="F97" s="72"/>
      <c r="G97" s="73"/>
      <c r="H97" s="73"/>
      <c r="I97" s="28"/>
      <c r="J97" s="73"/>
      <c r="K97" s="73"/>
      <c r="L97" s="28"/>
      <c r="M97" s="28"/>
      <c r="N97" s="72"/>
      <c r="O97" s="72"/>
      <c r="P97" s="72"/>
      <c r="Q97" s="72"/>
      <c r="R97" s="72"/>
      <c r="S97" s="72"/>
      <c r="T97" s="72"/>
      <c r="U97" s="72"/>
      <c r="V97" s="72"/>
      <c r="W97" s="28"/>
      <c r="X97" s="28"/>
      <c r="Y97" s="72"/>
      <c r="Z97" s="72"/>
      <c r="AA97" s="72"/>
      <c r="AB97" s="72"/>
      <c r="AC97" s="72"/>
      <c r="AD97" s="72"/>
      <c r="AE97" s="72"/>
      <c r="AF97" s="73"/>
      <c r="AG97" s="28"/>
      <c r="AH97" s="72"/>
      <c r="AI97" s="28"/>
      <c r="AJ97" s="28"/>
    </row>
    <row r="98" spans="1:36" ht="15">
      <c r="A98" s="72"/>
      <c r="B98" s="72"/>
      <c r="C98" s="72"/>
      <c r="D98" s="72"/>
      <c r="E98" s="72"/>
      <c r="F98" s="72"/>
      <c r="G98" s="73"/>
      <c r="H98" s="73"/>
      <c r="I98" s="28"/>
      <c r="J98" s="73"/>
      <c r="K98" s="73"/>
      <c r="L98" s="28"/>
      <c r="M98" s="28"/>
      <c r="N98" s="72"/>
      <c r="O98" s="72"/>
      <c r="P98" s="72"/>
      <c r="Q98" s="72"/>
      <c r="R98" s="72"/>
      <c r="S98" s="72"/>
      <c r="T98" s="72"/>
      <c r="U98" s="72"/>
      <c r="V98" s="72"/>
      <c r="W98" s="28"/>
      <c r="X98" s="28"/>
      <c r="Y98" s="72"/>
      <c r="Z98" s="72"/>
      <c r="AA98" s="72"/>
      <c r="AB98" s="72"/>
      <c r="AC98" s="72"/>
      <c r="AD98" s="72"/>
      <c r="AE98" s="72"/>
      <c r="AF98" s="73"/>
      <c r="AG98" s="28"/>
      <c r="AH98" s="72"/>
      <c r="AI98" s="28"/>
      <c r="AJ98" s="28"/>
    </row>
    <row r="99" spans="1:36" ht="15">
      <c r="A99" s="72"/>
      <c r="B99" s="72"/>
      <c r="C99" s="72"/>
      <c r="D99" s="72"/>
      <c r="E99" s="72"/>
      <c r="F99" s="72"/>
      <c r="G99" s="73"/>
      <c r="H99" s="73"/>
      <c r="I99" s="28"/>
      <c r="J99" s="73"/>
      <c r="K99" s="73"/>
      <c r="L99" s="28"/>
      <c r="M99" s="28"/>
      <c r="N99" s="72"/>
      <c r="O99" s="72"/>
      <c r="P99" s="72"/>
      <c r="Q99" s="72"/>
      <c r="R99" s="72"/>
      <c r="S99" s="72"/>
      <c r="T99" s="72"/>
      <c r="U99" s="72"/>
      <c r="V99" s="72"/>
      <c r="W99" s="28"/>
      <c r="X99" s="28"/>
      <c r="Y99" s="72"/>
      <c r="Z99" s="72"/>
      <c r="AA99" s="72"/>
      <c r="AB99" s="72"/>
      <c r="AC99" s="72"/>
      <c r="AD99" s="72"/>
      <c r="AE99" s="72"/>
      <c r="AF99" s="73"/>
      <c r="AG99" s="28"/>
      <c r="AH99" s="72"/>
      <c r="AI99" s="28"/>
      <c r="AJ99" s="28"/>
    </row>
    <row r="100" spans="1:36" ht="15">
      <c r="A100" s="72"/>
      <c r="B100" s="72"/>
      <c r="C100" s="72"/>
      <c r="D100" s="72"/>
      <c r="E100" s="72"/>
      <c r="F100" s="72"/>
      <c r="G100" s="73"/>
      <c r="H100" s="73"/>
      <c r="I100" s="28"/>
      <c r="J100" s="73"/>
      <c r="K100" s="73"/>
      <c r="L100" s="28"/>
      <c r="M100" s="28"/>
      <c r="N100" s="72"/>
      <c r="O100" s="72"/>
      <c r="P100" s="72"/>
      <c r="Q100" s="72"/>
      <c r="R100" s="72"/>
      <c r="S100" s="72"/>
      <c r="T100" s="72"/>
      <c r="U100" s="72"/>
      <c r="V100" s="72"/>
      <c r="W100" s="28"/>
      <c r="X100" s="28"/>
      <c r="Y100" s="72"/>
      <c r="Z100" s="72"/>
      <c r="AA100" s="72"/>
      <c r="AB100" s="72"/>
      <c r="AC100" s="72"/>
      <c r="AD100" s="72"/>
      <c r="AE100" s="72"/>
      <c r="AF100" s="73"/>
      <c r="AG100" s="28"/>
      <c r="AH100" s="72"/>
      <c r="AI100" s="28"/>
      <c r="AJ100" s="28"/>
    </row>
    <row r="101" spans="1:36" ht="15">
      <c r="A101" s="72"/>
      <c r="B101" s="72"/>
      <c r="C101" s="72"/>
      <c r="D101" s="72"/>
      <c r="E101" s="72"/>
      <c r="F101" s="72"/>
      <c r="G101" s="73"/>
      <c r="H101" s="73"/>
      <c r="I101" s="28"/>
      <c r="J101" s="73"/>
      <c r="K101" s="73"/>
      <c r="L101" s="28"/>
      <c r="M101" s="28"/>
      <c r="N101" s="72"/>
      <c r="O101" s="72"/>
      <c r="P101" s="72"/>
      <c r="Q101" s="72"/>
      <c r="R101" s="72"/>
      <c r="S101" s="72"/>
      <c r="T101" s="72"/>
      <c r="U101" s="72"/>
      <c r="V101" s="72"/>
      <c r="W101" s="28"/>
      <c r="X101" s="28"/>
      <c r="Y101" s="72"/>
      <c r="Z101" s="72"/>
      <c r="AA101" s="72"/>
      <c r="AB101" s="72"/>
      <c r="AC101" s="72"/>
      <c r="AD101" s="72"/>
      <c r="AE101" s="72"/>
      <c r="AF101" s="73"/>
      <c r="AG101" s="28"/>
      <c r="AH101" s="72"/>
      <c r="AI101" s="28"/>
      <c r="AJ101" s="28"/>
    </row>
    <row r="102" spans="1:36" ht="15">
      <c r="A102" s="72"/>
      <c r="B102" s="72"/>
      <c r="C102" s="72"/>
      <c r="D102" s="72"/>
      <c r="E102" s="72"/>
      <c r="F102" s="72"/>
      <c r="G102" s="73"/>
      <c r="H102" s="73"/>
      <c r="I102" s="28"/>
      <c r="J102" s="73"/>
      <c r="K102" s="73"/>
      <c r="L102" s="28"/>
      <c r="M102" s="28"/>
      <c r="N102" s="72"/>
      <c r="O102" s="72"/>
      <c r="P102" s="72"/>
      <c r="Q102" s="72"/>
      <c r="R102" s="72"/>
      <c r="S102" s="72"/>
      <c r="T102" s="72"/>
      <c r="U102" s="72"/>
      <c r="V102" s="72"/>
      <c r="W102" s="28"/>
      <c r="X102" s="28"/>
      <c r="Y102" s="72"/>
      <c r="Z102" s="72"/>
      <c r="AA102" s="72"/>
      <c r="AB102" s="72"/>
      <c r="AC102" s="72"/>
      <c r="AD102" s="72"/>
      <c r="AE102" s="72"/>
      <c r="AF102" s="73"/>
      <c r="AG102" s="28"/>
      <c r="AH102" s="72"/>
      <c r="AI102" s="28"/>
      <c r="AJ102" s="28"/>
    </row>
    <row r="103" spans="1:36" ht="15">
      <c r="A103" s="72"/>
      <c r="B103" s="72"/>
      <c r="C103" s="72"/>
      <c r="D103" s="72"/>
      <c r="E103" s="72"/>
      <c r="F103" s="72"/>
      <c r="G103" s="73"/>
      <c r="H103" s="73"/>
      <c r="I103" s="28"/>
      <c r="J103" s="73"/>
      <c r="K103" s="73"/>
      <c r="L103" s="28"/>
      <c r="M103" s="28"/>
      <c r="N103" s="72"/>
      <c r="O103" s="72"/>
      <c r="P103" s="72"/>
      <c r="Q103" s="72"/>
      <c r="R103" s="72"/>
      <c r="S103" s="72"/>
      <c r="T103" s="72"/>
      <c r="U103" s="72"/>
      <c r="V103" s="72"/>
      <c r="W103" s="28"/>
      <c r="X103" s="28"/>
      <c r="Y103" s="72"/>
      <c r="Z103" s="72"/>
      <c r="AA103" s="72"/>
      <c r="AB103" s="72"/>
      <c r="AC103" s="72"/>
      <c r="AD103" s="72"/>
      <c r="AE103" s="72"/>
      <c r="AF103" s="73"/>
      <c r="AG103" s="28"/>
      <c r="AH103" s="72"/>
      <c r="AI103" s="28"/>
      <c r="AJ103" s="28"/>
    </row>
    <row r="104" spans="1:36" ht="15">
      <c r="A104" s="72"/>
      <c r="B104" s="72"/>
      <c r="C104" s="72"/>
      <c r="D104" s="72"/>
      <c r="E104" s="72"/>
      <c r="F104" s="72"/>
      <c r="G104" s="73"/>
      <c r="H104" s="73"/>
      <c r="I104" s="28"/>
      <c r="J104" s="73"/>
      <c r="K104" s="73"/>
      <c r="L104" s="28"/>
      <c r="M104" s="28"/>
      <c r="N104" s="72"/>
      <c r="O104" s="72"/>
      <c r="P104" s="72"/>
      <c r="Q104" s="72"/>
      <c r="R104" s="72"/>
      <c r="S104" s="72"/>
      <c r="T104" s="72"/>
      <c r="U104" s="72"/>
      <c r="V104" s="72"/>
      <c r="W104" s="28"/>
      <c r="X104" s="28"/>
      <c r="Y104" s="72"/>
      <c r="Z104" s="72"/>
      <c r="AA104" s="72"/>
      <c r="AB104" s="72"/>
      <c r="AC104" s="72"/>
      <c r="AD104" s="72"/>
      <c r="AE104" s="72"/>
      <c r="AF104" s="73"/>
      <c r="AG104" s="28"/>
      <c r="AH104" s="72"/>
      <c r="AI104" s="28"/>
      <c r="AJ104" s="28"/>
    </row>
    <row r="105" spans="1:36" ht="15">
      <c r="A105" s="72"/>
      <c r="B105" s="72"/>
      <c r="C105" s="72"/>
      <c r="D105" s="72"/>
      <c r="E105" s="72"/>
      <c r="F105" s="72"/>
      <c r="G105" s="73"/>
      <c r="H105" s="73"/>
      <c r="I105" s="28"/>
      <c r="J105" s="73"/>
      <c r="K105" s="73"/>
      <c r="L105" s="28"/>
      <c r="M105" s="28"/>
      <c r="N105" s="72"/>
      <c r="O105" s="72"/>
      <c r="P105" s="72"/>
      <c r="Q105" s="72"/>
      <c r="R105" s="72"/>
      <c r="S105" s="72"/>
      <c r="T105" s="72"/>
      <c r="U105" s="72"/>
      <c r="V105" s="72"/>
      <c r="W105" s="28"/>
      <c r="X105" s="28"/>
      <c r="Y105" s="72"/>
      <c r="Z105" s="72"/>
      <c r="AA105" s="72"/>
      <c r="AB105" s="72"/>
      <c r="AC105" s="72"/>
      <c r="AD105" s="72"/>
      <c r="AE105" s="72"/>
      <c r="AF105" s="73"/>
      <c r="AG105" s="28"/>
      <c r="AH105" s="72"/>
      <c r="AI105" s="28"/>
      <c r="AJ105" s="28"/>
    </row>
    <row r="106" spans="1:36" ht="15">
      <c r="A106" s="72"/>
      <c r="B106" s="72"/>
      <c r="C106" s="72"/>
      <c r="D106" s="72"/>
      <c r="E106" s="72"/>
      <c r="F106" s="72"/>
      <c r="G106" s="73"/>
      <c r="H106" s="73"/>
      <c r="I106" s="28"/>
      <c r="J106" s="73"/>
      <c r="K106" s="73"/>
      <c r="L106" s="28"/>
      <c r="M106" s="28"/>
      <c r="N106" s="72"/>
      <c r="O106" s="72"/>
      <c r="P106" s="72"/>
      <c r="Q106" s="72"/>
      <c r="R106" s="72"/>
      <c r="S106" s="72"/>
      <c r="T106" s="72"/>
      <c r="U106" s="72"/>
      <c r="V106" s="72"/>
      <c r="W106" s="28"/>
      <c r="X106" s="28"/>
      <c r="Y106" s="72"/>
      <c r="Z106" s="72"/>
      <c r="AA106" s="72"/>
      <c r="AB106" s="72"/>
      <c r="AC106" s="72"/>
      <c r="AD106" s="72"/>
      <c r="AE106" s="72"/>
      <c r="AF106" s="73"/>
      <c r="AG106" s="28"/>
      <c r="AH106" s="72"/>
      <c r="AI106" s="28"/>
      <c r="AJ106" s="28"/>
    </row>
    <row r="107" spans="1:36" ht="15">
      <c r="A107" s="72"/>
      <c r="B107" s="72"/>
      <c r="C107" s="72"/>
      <c r="D107" s="72"/>
      <c r="E107" s="72"/>
      <c r="F107" s="72"/>
      <c r="G107" s="73"/>
      <c r="H107" s="73"/>
      <c r="I107" s="28"/>
      <c r="J107" s="73"/>
      <c r="K107" s="73"/>
      <c r="L107" s="28"/>
      <c r="M107" s="28"/>
      <c r="N107" s="72"/>
      <c r="O107" s="72"/>
      <c r="P107" s="72"/>
      <c r="Q107" s="72"/>
      <c r="R107" s="72"/>
      <c r="S107" s="72"/>
      <c r="T107" s="72"/>
      <c r="U107" s="72"/>
      <c r="V107" s="72"/>
      <c r="W107" s="28"/>
      <c r="X107" s="28"/>
      <c r="Y107" s="72"/>
      <c r="Z107" s="72"/>
      <c r="AA107" s="72"/>
      <c r="AB107" s="72"/>
      <c r="AC107" s="72"/>
      <c r="AD107" s="72"/>
      <c r="AE107" s="72"/>
      <c r="AF107" s="73"/>
      <c r="AG107" s="28"/>
      <c r="AH107" s="72"/>
      <c r="AI107" s="28"/>
      <c r="AJ107" s="28"/>
    </row>
    <row r="108" spans="1:36" ht="15">
      <c r="A108" s="72"/>
      <c r="B108" s="72"/>
      <c r="C108" s="72"/>
      <c r="D108" s="72"/>
      <c r="E108" s="72"/>
      <c r="F108" s="72"/>
      <c r="G108" s="73"/>
      <c r="H108" s="73"/>
      <c r="I108" s="28"/>
      <c r="J108" s="73"/>
      <c r="K108" s="73"/>
      <c r="L108" s="28"/>
      <c r="M108" s="28"/>
      <c r="N108" s="72"/>
      <c r="O108" s="72"/>
      <c r="P108" s="72"/>
      <c r="Q108" s="72"/>
      <c r="R108" s="72"/>
      <c r="S108" s="72"/>
      <c r="T108" s="72"/>
      <c r="U108" s="72"/>
      <c r="V108" s="72"/>
      <c r="W108" s="28"/>
      <c r="X108" s="28"/>
      <c r="Y108" s="72"/>
      <c r="Z108" s="72"/>
      <c r="AA108" s="72"/>
      <c r="AB108" s="72"/>
      <c r="AC108" s="72"/>
      <c r="AD108" s="72"/>
      <c r="AE108" s="72"/>
      <c r="AF108" s="73"/>
      <c r="AG108" s="28"/>
      <c r="AH108" s="72"/>
      <c r="AI108" s="28"/>
      <c r="AJ108" s="28"/>
    </row>
    <row r="109" spans="1:36" ht="15">
      <c r="A109" s="72"/>
      <c r="B109" s="72"/>
      <c r="C109" s="72"/>
      <c r="D109" s="72"/>
      <c r="E109" s="72"/>
      <c r="F109" s="72"/>
      <c r="G109" s="73"/>
      <c r="H109" s="73"/>
      <c r="I109" s="28"/>
      <c r="J109" s="73"/>
      <c r="K109" s="73"/>
      <c r="L109" s="28"/>
      <c r="M109" s="28"/>
      <c r="N109" s="72"/>
      <c r="O109" s="72"/>
      <c r="P109" s="72"/>
      <c r="Q109" s="72"/>
      <c r="R109" s="72"/>
      <c r="S109" s="72"/>
      <c r="T109" s="72"/>
      <c r="U109" s="72"/>
      <c r="V109" s="72"/>
      <c r="W109" s="28"/>
      <c r="X109" s="28"/>
      <c r="Y109" s="72"/>
      <c r="Z109" s="72"/>
      <c r="AA109" s="72"/>
      <c r="AB109" s="72"/>
      <c r="AC109" s="72"/>
      <c r="AD109" s="72"/>
      <c r="AE109" s="72"/>
      <c r="AF109" s="73"/>
      <c r="AG109" s="28"/>
      <c r="AH109" s="72"/>
      <c r="AI109" s="28"/>
      <c r="AJ109" s="28"/>
    </row>
    <row r="110" spans="1:36" ht="15">
      <c r="A110" s="48"/>
      <c r="B110" s="48"/>
      <c r="C110" s="48"/>
      <c r="D110" s="48"/>
      <c r="E110" s="48"/>
      <c r="F110" s="48"/>
      <c r="G110" s="76"/>
      <c r="H110" s="76"/>
      <c r="I110" s="30"/>
      <c r="J110" s="76"/>
      <c r="K110" s="76"/>
      <c r="L110" s="30"/>
      <c r="M110" s="30"/>
      <c r="N110" s="48"/>
      <c r="O110" s="48"/>
      <c r="P110" s="48"/>
      <c r="Q110" s="48"/>
      <c r="R110" s="48"/>
      <c r="S110" s="48"/>
      <c r="T110" s="48"/>
      <c r="U110" s="48"/>
      <c r="V110" s="48"/>
      <c r="W110" s="30"/>
      <c r="X110" s="30"/>
      <c r="Y110" s="48"/>
      <c r="Z110" s="48"/>
      <c r="AA110" s="48"/>
      <c r="AB110" s="48"/>
      <c r="AC110" s="48"/>
      <c r="AD110" s="48"/>
      <c r="AE110" s="48"/>
      <c r="AF110" s="76"/>
      <c r="AG110" s="30"/>
      <c r="AH110" s="48"/>
      <c r="AI110" s="30"/>
      <c r="AJ110" s="30"/>
    </row>
    <row r="111" spans="1:36" ht="15">
      <c r="A111" s="72"/>
      <c r="B111" s="72"/>
      <c r="C111" s="72"/>
      <c r="D111" s="72"/>
      <c r="E111" s="72"/>
      <c r="F111" s="72"/>
      <c r="G111" s="73"/>
      <c r="H111" s="73"/>
      <c r="I111" s="28"/>
      <c r="J111" s="73"/>
      <c r="K111" s="73"/>
      <c r="L111" s="28"/>
      <c r="M111" s="28"/>
      <c r="N111" s="72"/>
      <c r="O111" s="72"/>
      <c r="P111" s="72"/>
      <c r="Q111" s="72"/>
      <c r="R111" s="72"/>
      <c r="S111" s="72"/>
      <c r="T111" s="72"/>
      <c r="U111" s="72"/>
      <c r="V111" s="72"/>
      <c r="W111" s="28"/>
      <c r="X111" s="28"/>
      <c r="Y111" s="72"/>
      <c r="Z111" s="72"/>
      <c r="AA111" s="72"/>
      <c r="AB111" s="72"/>
      <c r="AC111" s="72"/>
      <c r="AD111" s="72"/>
      <c r="AE111" s="72"/>
      <c r="AF111" s="73"/>
      <c r="AG111" s="28"/>
      <c r="AH111" s="72"/>
      <c r="AI111" s="28"/>
      <c r="AJ111" s="28"/>
    </row>
    <row r="115" spans="1:28" ht="15">
      <c r="A115" s="4"/>
      <c r="B115" s="4"/>
      <c r="C115" s="4"/>
      <c r="Z115" s="4"/>
      <c r="AA115" s="4"/>
      <c r="AB115" s="4"/>
    </row>
    <row r="116" spans="1:28" ht="15">
      <c r="A116" s="4"/>
      <c r="B116" s="4"/>
      <c r="C116" s="4"/>
      <c r="Z116" s="4"/>
      <c r="AA116" s="4"/>
      <c r="AB116" s="4"/>
    </row>
    <row r="117" spans="1:28" ht="15">
      <c r="A117" s="4"/>
      <c r="B117" s="4"/>
      <c r="C117" s="4"/>
      <c r="Z117" s="4"/>
      <c r="AA117" s="4"/>
      <c r="AB117" s="4"/>
    </row>
    <row r="118" spans="1:28" ht="15">
      <c r="A118" s="4"/>
      <c r="B118" s="4"/>
      <c r="C118" s="4"/>
      <c r="Z118" s="4"/>
      <c r="AA118" s="4"/>
      <c r="AB118" s="4"/>
    </row>
    <row r="153" spans="1:36" ht="15">
      <c r="A153" s="48"/>
      <c r="B153" s="48"/>
      <c r="C153" s="48"/>
      <c r="D153" s="48"/>
      <c r="E153" s="48"/>
      <c r="F153" s="48"/>
      <c r="G153" s="76"/>
      <c r="H153" s="76"/>
      <c r="I153" s="30"/>
      <c r="J153" s="76"/>
      <c r="K153" s="76"/>
      <c r="L153" s="30"/>
      <c r="M153" s="30"/>
      <c r="N153" s="48"/>
      <c r="O153" s="48"/>
      <c r="P153" s="48"/>
      <c r="Q153" s="48"/>
      <c r="R153" s="48"/>
      <c r="S153" s="48"/>
      <c r="T153" s="48"/>
      <c r="U153" s="48"/>
      <c r="V153" s="48"/>
      <c r="W153" s="30"/>
      <c r="X153" s="30"/>
      <c r="Y153" s="48"/>
      <c r="Z153" s="48"/>
      <c r="AA153" s="48"/>
      <c r="AB153" s="48"/>
      <c r="AC153" s="48"/>
      <c r="AD153" s="48"/>
      <c r="AE153" s="48"/>
      <c r="AF153" s="76"/>
      <c r="AG153" s="30"/>
      <c r="AH153" s="48"/>
      <c r="AI153" s="30"/>
      <c r="AJ153" s="30"/>
    </row>
    <row r="154" spans="1:36" ht="15">
      <c r="A154" s="72"/>
      <c r="B154" s="72"/>
      <c r="C154" s="72"/>
      <c r="D154" s="72"/>
      <c r="E154" s="72"/>
      <c r="F154" s="72"/>
      <c r="G154" s="73"/>
      <c r="H154" s="73"/>
      <c r="I154" s="28"/>
      <c r="J154" s="73"/>
      <c r="K154" s="73"/>
      <c r="L154" s="28"/>
      <c r="M154" s="28"/>
      <c r="N154" s="72"/>
      <c r="O154" s="72"/>
      <c r="P154" s="72"/>
      <c r="Q154" s="72"/>
      <c r="R154" s="72"/>
      <c r="S154" s="72"/>
      <c r="T154" s="72"/>
      <c r="U154" s="72"/>
      <c r="V154" s="72"/>
      <c r="W154" s="28"/>
      <c r="X154" s="28"/>
      <c r="Y154" s="72"/>
      <c r="Z154" s="72"/>
      <c r="AA154" s="72"/>
      <c r="AB154" s="72"/>
      <c r="AC154" s="72"/>
      <c r="AD154" s="72"/>
      <c r="AE154" s="72"/>
      <c r="AF154" s="73"/>
      <c r="AG154" s="28"/>
      <c r="AH154" s="72"/>
      <c r="AI154" s="28"/>
      <c r="AJ154" s="28"/>
    </row>
    <row r="194" spans="1:36" ht="15">
      <c r="A194" s="48"/>
      <c r="B194" s="48"/>
      <c r="C194" s="48"/>
      <c r="D194" s="48"/>
      <c r="E194" s="48"/>
      <c r="F194" s="48"/>
      <c r="G194" s="76"/>
      <c r="H194" s="76"/>
      <c r="I194" s="30"/>
      <c r="J194" s="76"/>
      <c r="K194" s="76"/>
      <c r="L194" s="30"/>
      <c r="M194" s="30"/>
      <c r="N194" s="48"/>
      <c r="O194" s="48"/>
      <c r="P194" s="48"/>
      <c r="Q194" s="48"/>
      <c r="R194" s="48"/>
      <c r="S194" s="48"/>
      <c r="T194" s="48"/>
      <c r="U194" s="48"/>
      <c r="V194" s="48"/>
      <c r="W194" s="30"/>
      <c r="X194" s="30"/>
      <c r="Y194" s="48"/>
      <c r="Z194" s="48"/>
      <c r="AA194" s="48"/>
      <c r="AB194" s="48"/>
      <c r="AC194" s="48"/>
      <c r="AD194" s="48"/>
      <c r="AE194" s="48"/>
      <c r="AF194" s="76"/>
      <c r="AG194" s="30"/>
      <c r="AH194" s="48"/>
      <c r="AI194" s="30"/>
      <c r="AJ194" s="30"/>
    </row>
    <row r="195" spans="1:36" ht="15">
      <c r="A195" s="72"/>
      <c r="B195" s="72"/>
      <c r="C195" s="72"/>
      <c r="D195" s="72"/>
      <c r="E195" s="72"/>
      <c r="F195" s="72"/>
      <c r="G195" s="73"/>
      <c r="H195" s="73"/>
      <c r="I195" s="28"/>
      <c r="J195" s="73"/>
      <c r="K195" s="73"/>
      <c r="L195" s="28"/>
      <c r="M195" s="28"/>
      <c r="N195" s="72"/>
      <c r="O195" s="72"/>
      <c r="P195" s="72"/>
      <c r="Q195" s="72"/>
      <c r="R195" s="72"/>
      <c r="S195" s="72"/>
      <c r="T195" s="72"/>
      <c r="U195" s="72"/>
      <c r="V195" s="72"/>
      <c r="W195" s="28"/>
      <c r="X195" s="28"/>
      <c r="Y195" s="72"/>
      <c r="Z195" s="72"/>
      <c r="AA195" s="72"/>
      <c r="AB195" s="72"/>
      <c r="AC195" s="72"/>
      <c r="AD195" s="72"/>
      <c r="AE195" s="72"/>
      <c r="AF195" s="73"/>
      <c r="AG195" s="28"/>
      <c r="AH195" s="72"/>
      <c r="AI195" s="28"/>
      <c r="AJ195" s="28"/>
    </row>
  </sheetData>
  <sheetProtection password="CC67" sheet="1"/>
  <mergeCells count="138">
    <mergeCell ref="G8:H9"/>
    <mergeCell ref="AF4:AF9"/>
    <mergeCell ref="AG4:AG9"/>
    <mergeCell ref="AH4:AH9"/>
    <mergeCell ref="AI4:AI9"/>
    <mergeCell ref="AJ4:AJ9"/>
    <mergeCell ref="S5:S7"/>
    <mergeCell ref="T5:T7"/>
    <mergeCell ref="R5:R7"/>
    <mergeCell ref="O5:O7"/>
    <mergeCell ref="A3:F3"/>
    <mergeCell ref="G3:H3"/>
    <mergeCell ref="J3:X3"/>
    <mergeCell ref="AF3:AJ3"/>
    <mergeCell ref="A4:F9"/>
    <mergeCell ref="G4:H7"/>
    <mergeCell ref="I4:I9"/>
    <mergeCell ref="M4:M9"/>
    <mergeCell ref="N4:N9"/>
    <mergeCell ref="W4:X9"/>
    <mergeCell ref="B12:F12"/>
    <mergeCell ref="G12:H12"/>
    <mergeCell ref="B13:F13"/>
    <mergeCell ref="G13:H13"/>
    <mergeCell ref="B14:F16"/>
    <mergeCell ref="X14:X15"/>
    <mergeCell ref="AF14:AF16"/>
    <mergeCell ref="AG14:AG16"/>
    <mergeCell ref="AH14:AH16"/>
    <mergeCell ref="AI23:AI25"/>
    <mergeCell ref="AJ23:AJ25"/>
    <mergeCell ref="AI38:AI40"/>
    <mergeCell ref="AI14:AI16"/>
    <mergeCell ref="AH20:AH22"/>
    <mergeCell ref="AI20:AI22"/>
    <mergeCell ref="AJ20:AJ22"/>
    <mergeCell ref="AF17:AF19"/>
    <mergeCell ref="AG17:AG19"/>
    <mergeCell ref="AH17:AH19"/>
    <mergeCell ref="AI17:AI19"/>
    <mergeCell ref="AJ17:AJ19"/>
    <mergeCell ref="B10:F10"/>
    <mergeCell ref="G10:H10"/>
    <mergeCell ref="B11:F11"/>
    <mergeCell ref="G11:H11"/>
    <mergeCell ref="B17:F19"/>
    <mergeCell ref="AJ26:AJ28"/>
    <mergeCell ref="AJ14:AJ16"/>
    <mergeCell ref="B23:F25"/>
    <mergeCell ref="X23:X24"/>
    <mergeCell ref="AF23:AF25"/>
    <mergeCell ref="AG23:AG25"/>
    <mergeCell ref="AH23:AH25"/>
    <mergeCell ref="B20:F22"/>
    <mergeCell ref="X20:X21"/>
    <mergeCell ref="AF20:AF22"/>
    <mergeCell ref="B26:F28"/>
    <mergeCell ref="X26:X27"/>
    <mergeCell ref="AF26:AF28"/>
    <mergeCell ref="AG26:AG28"/>
    <mergeCell ref="AH26:AH28"/>
    <mergeCell ref="AI26:AI28"/>
    <mergeCell ref="I26:I28"/>
    <mergeCell ref="AH32:AH34"/>
    <mergeCell ref="AJ32:AJ34"/>
    <mergeCell ref="B35:F37"/>
    <mergeCell ref="AG35:AG37"/>
    <mergeCell ref="AH35:AH37"/>
    <mergeCell ref="B32:F34"/>
    <mergeCell ref="AJ35:AJ37"/>
    <mergeCell ref="AI35:AI37"/>
    <mergeCell ref="AF32:AF34"/>
    <mergeCell ref="AG32:AG34"/>
    <mergeCell ref="AJ41:AJ44"/>
    <mergeCell ref="B29:F31"/>
    <mergeCell ref="X29:X30"/>
    <mergeCell ref="AF29:AF31"/>
    <mergeCell ref="AI41:AI44"/>
    <mergeCell ref="X32:X33"/>
    <mergeCell ref="AG29:AG31"/>
    <mergeCell ref="AH29:AH31"/>
    <mergeCell ref="AI29:AI31"/>
    <mergeCell ref="AJ29:AJ31"/>
    <mergeCell ref="AA38:AE40"/>
    <mergeCell ref="U5:U6"/>
    <mergeCell ref="AF35:AF37"/>
    <mergeCell ref="AG20:AG22"/>
    <mergeCell ref="X17:X18"/>
    <mergeCell ref="AH38:AH40"/>
    <mergeCell ref="X35:X36"/>
    <mergeCell ref="AA14:AE16"/>
    <mergeCell ref="AA17:AE19"/>
    <mergeCell ref="AA20:AE22"/>
    <mergeCell ref="AF41:AF44"/>
    <mergeCell ref="AG41:AG44"/>
    <mergeCell ref="AH41:AH44"/>
    <mergeCell ref="AJ38:AJ40"/>
    <mergeCell ref="V5:V6"/>
    <mergeCell ref="AI32:AI34"/>
    <mergeCell ref="X38:X39"/>
    <mergeCell ref="AF38:AF40"/>
    <mergeCell ref="AG38:AG40"/>
    <mergeCell ref="AA41:AE44"/>
    <mergeCell ref="B41:F44"/>
    <mergeCell ref="J41:J43"/>
    <mergeCell ref="AA23:AE25"/>
    <mergeCell ref="AA26:AE28"/>
    <mergeCell ref="AA29:AE31"/>
    <mergeCell ref="AA32:AE34"/>
    <mergeCell ref="AA35:AE37"/>
    <mergeCell ref="B38:F40"/>
    <mergeCell ref="X41:X43"/>
    <mergeCell ref="I38:I40"/>
    <mergeCell ref="Z3:AE3"/>
    <mergeCell ref="Z4:AE9"/>
    <mergeCell ref="AA10:AE10"/>
    <mergeCell ref="AA11:AE11"/>
    <mergeCell ref="AA12:AE12"/>
    <mergeCell ref="AA13:AE13"/>
    <mergeCell ref="L4:L9"/>
    <mergeCell ref="L41:L43"/>
    <mergeCell ref="M41:M43"/>
    <mergeCell ref="P5:P7"/>
    <mergeCell ref="Q5:Q7"/>
    <mergeCell ref="I14:I16"/>
    <mergeCell ref="I17:I19"/>
    <mergeCell ref="I20:I22"/>
    <mergeCell ref="I23:I25"/>
    <mergeCell ref="Z1:AG1"/>
    <mergeCell ref="G41:G43"/>
    <mergeCell ref="H41:H43"/>
    <mergeCell ref="I41:I43"/>
    <mergeCell ref="I32:I34"/>
    <mergeCell ref="I35:I37"/>
    <mergeCell ref="A1:H1"/>
    <mergeCell ref="I29:I31"/>
    <mergeCell ref="K41:K43"/>
    <mergeCell ref="J6:K9"/>
  </mergeCells>
  <printOptions/>
  <pageMargins left="0.7" right="0.7" top="0.787401575" bottom="0.787401575" header="0.3" footer="0.3"/>
  <pageSetup horizontalDpi="600" verticalDpi="600" orientation="landscape" paperSize="9" scale="42" r:id="rId1"/>
  <headerFooter>
    <oddFooter>&amp;L&amp;"-,Fett"&amp;16Angebotsschreiben Teil 3 von 3 - Blatt 4 von 5 - Änderung 28.02.2019
Ausschreibung RHV VgV 002-19
Unterhalts- und Grundreinigung Eisarena Weißwasser/O.L.
Große Kreisstadt Weißwasser/O.L.</oddFooter>
  </headerFooter>
  <rowBreaks count="1" manualBreakCount="1">
    <brk id="44" max="26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5"/>
  <sheetViews>
    <sheetView zoomScale="70" zoomScaleNormal="70" zoomScaleSheetLayoutView="40" zoomScalePageLayoutView="80" workbookViewId="0" topLeftCell="A1">
      <selection activeCell="I57" sqref="I57:N57"/>
    </sheetView>
  </sheetViews>
  <sheetFormatPr defaultColWidth="2.7109375" defaultRowHeight="15"/>
  <cols>
    <col min="1" max="23" width="12.7109375" style="145" customWidth="1"/>
    <col min="24" max="228" width="11.421875" style="145" customWidth="1"/>
    <col min="229" max="230" width="7.7109375" style="145" customWidth="1"/>
    <col min="231" max="231" width="30.7109375" style="145" customWidth="1"/>
    <col min="232" max="232" width="15.7109375" style="145" customWidth="1"/>
    <col min="233" max="16384" width="2.7109375" style="145" customWidth="1"/>
  </cols>
  <sheetData>
    <row r="1" spans="1:21" ht="36">
      <c r="A1" s="858" t="s">
        <v>294</v>
      </c>
      <c r="B1" s="859"/>
      <c r="C1" s="859"/>
      <c r="D1" s="593"/>
      <c r="E1" s="593"/>
      <c r="F1" s="593"/>
      <c r="G1" s="593"/>
      <c r="H1" s="593"/>
      <c r="P1" s="860" t="s">
        <v>277</v>
      </c>
      <c r="Q1" s="861"/>
      <c r="R1" s="861"/>
      <c r="S1" s="861"/>
      <c r="T1" s="861"/>
      <c r="U1" s="861"/>
    </row>
    <row r="2" spans="1:27" ht="31.5">
      <c r="A2" s="864" t="s">
        <v>278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5"/>
      <c r="P2" s="862"/>
      <c r="Q2" s="863"/>
      <c r="R2" s="863"/>
      <c r="S2" s="863"/>
      <c r="T2" s="863"/>
      <c r="U2" s="863"/>
      <c r="V2" s="551"/>
      <c r="W2" s="551"/>
      <c r="X2" s="551"/>
      <c r="Y2" s="551"/>
      <c r="Z2" s="551"/>
      <c r="AA2" s="551"/>
    </row>
    <row r="3" ht="15.75" thickBot="1"/>
    <row r="4" spans="1:26" ht="24.75" customHeight="1" thickTop="1">
      <c r="A4" s="1028">
        <f>'Eingabe 1 - Eisarena'!B26</f>
        <v>35</v>
      </c>
      <c r="B4" s="1031" t="s">
        <v>246</v>
      </c>
      <c r="C4" s="1032"/>
      <c r="D4" s="1032"/>
      <c r="E4" s="1032"/>
      <c r="F4" s="1016" t="s">
        <v>52</v>
      </c>
      <c r="G4" s="1017">
        <f>'Teilergebnisse - Eisarena'!O41</f>
        <v>0</v>
      </c>
      <c r="H4" s="1018"/>
      <c r="I4" s="1031" t="s">
        <v>247</v>
      </c>
      <c r="J4" s="1032"/>
      <c r="K4" s="1032"/>
      <c r="L4" s="1032"/>
      <c r="M4" s="1036">
        <f>'Eingabe 1 - Eisarena'!B8</f>
        <v>0</v>
      </c>
      <c r="N4" s="1036"/>
      <c r="O4" s="1016" t="s">
        <v>249</v>
      </c>
      <c r="P4" s="1027"/>
      <c r="Q4" s="1019" t="s">
        <v>254</v>
      </c>
      <c r="R4" s="1020"/>
      <c r="S4" s="1023">
        <f>S12/A4</f>
        <v>0</v>
      </c>
      <c r="T4" s="1023"/>
      <c r="U4" s="1024" t="s">
        <v>248</v>
      </c>
      <c r="V4" s="249"/>
      <c r="W4" s="552"/>
      <c r="X4" s="250"/>
      <c r="Y4" s="250"/>
      <c r="Z4" s="251"/>
    </row>
    <row r="5" spans="1:26" ht="24.75" customHeight="1" thickBot="1">
      <c r="A5" s="1030"/>
      <c r="B5" s="1034"/>
      <c r="C5" s="1034"/>
      <c r="D5" s="1034"/>
      <c r="E5" s="1034"/>
      <c r="F5" s="988"/>
      <c r="G5" s="992"/>
      <c r="H5" s="993"/>
      <c r="I5" s="1034"/>
      <c r="J5" s="1034"/>
      <c r="K5" s="1034"/>
      <c r="L5" s="1034"/>
      <c r="M5" s="1038"/>
      <c r="N5" s="1038"/>
      <c r="O5" s="988"/>
      <c r="P5" s="989"/>
      <c r="Q5" s="1000"/>
      <c r="R5" s="1022"/>
      <c r="S5" s="1003"/>
      <c r="T5" s="1003"/>
      <c r="U5" s="1004"/>
      <c r="V5" s="249"/>
      <c r="W5" s="552"/>
      <c r="X5" s="250"/>
      <c r="Y5" s="250"/>
      <c r="Z5" s="251"/>
    </row>
    <row r="6" spans="1:21" ht="24.75" customHeight="1">
      <c r="A6" s="255"/>
      <c r="B6" s="256"/>
      <c r="C6" s="256"/>
      <c r="D6" s="256"/>
      <c r="E6" s="256"/>
      <c r="F6" s="986" t="s">
        <v>52</v>
      </c>
      <c r="G6" s="990">
        <f>'Teilergebnisse - Eisarena'!P41</f>
        <v>0</v>
      </c>
      <c r="H6" s="991"/>
      <c r="I6" s="942" t="s">
        <v>247</v>
      </c>
      <c r="J6" s="943"/>
      <c r="K6" s="943"/>
      <c r="L6" s="943"/>
      <c r="M6" s="1039">
        <f>'Eingabe 1 - Eisarena'!B10</f>
        <v>0</v>
      </c>
      <c r="N6" s="1039"/>
      <c r="O6" s="986" t="s">
        <v>249</v>
      </c>
      <c r="P6" s="987"/>
      <c r="Q6" s="258"/>
      <c r="R6" s="259"/>
      <c r="S6" s="260"/>
      <c r="T6" s="260"/>
      <c r="U6" s="261"/>
    </row>
    <row r="7" spans="1:21" ht="24.75" customHeight="1" thickBot="1">
      <c r="A7" s="255"/>
      <c r="B7" s="256"/>
      <c r="C7" s="256"/>
      <c r="D7" s="256"/>
      <c r="E7" s="256"/>
      <c r="F7" s="988"/>
      <c r="G7" s="992"/>
      <c r="H7" s="993"/>
      <c r="I7" s="1034"/>
      <c r="J7" s="1034"/>
      <c r="K7" s="1034"/>
      <c r="L7" s="1034"/>
      <c r="M7" s="1038"/>
      <c r="N7" s="1038"/>
      <c r="O7" s="988"/>
      <c r="P7" s="989"/>
      <c r="Q7" s="262"/>
      <c r="R7" s="263"/>
      <c r="S7" s="264"/>
      <c r="T7" s="264"/>
      <c r="U7" s="265"/>
    </row>
    <row r="8" spans="1:21" ht="24.75" customHeight="1">
      <c r="A8" s="255"/>
      <c r="B8" s="256"/>
      <c r="C8" s="256"/>
      <c r="D8" s="256"/>
      <c r="E8" s="256"/>
      <c r="F8" s="986" t="s">
        <v>52</v>
      </c>
      <c r="G8" s="990">
        <f>'Teilergebnisse - Eisarena'!Q41</f>
        <v>0</v>
      </c>
      <c r="H8" s="991"/>
      <c r="I8" s="942" t="s">
        <v>247</v>
      </c>
      <c r="J8" s="943"/>
      <c r="K8" s="943"/>
      <c r="L8" s="943"/>
      <c r="M8" s="1039">
        <f>'Eingabe 1 - Eisarena'!B12</f>
        <v>0</v>
      </c>
      <c r="N8" s="1039"/>
      <c r="O8" s="986" t="s">
        <v>249</v>
      </c>
      <c r="P8" s="987"/>
      <c r="Q8" s="262"/>
      <c r="R8" s="263"/>
      <c r="S8" s="264"/>
      <c r="T8" s="264"/>
      <c r="U8" s="265"/>
    </row>
    <row r="9" spans="1:21" ht="24.75" customHeight="1" thickBot="1">
      <c r="A9" s="255"/>
      <c r="B9" s="256"/>
      <c r="C9" s="256"/>
      <c r="D9" s="256"/>
      <c r="E9" s="256"/>
      <c r="F9" s="988"/>
      <c r="G9" s="992"/>
      <c r="H9" s="993"/>
      <c r="I9" s="1034"/>
      <c r="J9" s="1034"/>
      <c r="K9" s="1034"/>
      <c r="L9" s="1034"/>
      <c r="M9" s="1038"/>
      <c r="N9" s="1038"/>
      <c r="O9" s="988"/>
      <c r="P9" s="989"/>
      <c r="Q9" s="262"/>
      <c r="R9" s="263"/>
      <c r="S9" s="264"/>
      <c r="T9" s="264"/>
      <c r="U9" s="265"/>
    </row>
    <row r="10" spans="1:21" ht="24.75" customHeight="1">
      <c r="A10" s="255"/>
      <c r="B10" s="256"/>
      <c r="C10" s="256"/>
      <c r="D10" s="256"/>
      <c r="E10" s="256"/>
      <c r="F10" s="986" t="s">
        <v>52</v>
      </c>
      <c r="G10" s="990">
        <f>'Teilergebnisse - Eisarena'!R41</f>
        <v>0</v>
      </c>
      <c r="H10" s="991"/>
      <c r="I10" s="942" t="s">
        <v>247</v>
      </c>
      <c r="J10" s="943"/>
      <c r="K10" s="943"/>
      <c r="L10" s="943"/>
      <c r="M10" s="1039">
        <f>'Eingabe 1 - Eisarena'!B14</f>
        <v>0</v>
      </c>
      <c r="N10" s="1039"/>
      <c r="O10" s="986" t="s">
        <v>249</v>
      </c>
      <c r="P10" s="987"/>
      <c r="Q10" s="266"/>
      <c r="R10" s="267"/>
      <c r="S10" s="267"/>
      <c r="T10" s="267"/>
      <c r="U10" s="268"/>
    </row>
    <row r="11" spans="1:21" ht="24.75" customHeight="1" thickBot="1">
      <c r="A11" s="255"/>
      <c r="B11" s="256"/>
      <c r="C11" s="256"/>
      <c r="D11" s="256"/>
      <c r="E11" s="256"/>
      <c r="F11" s="988"/>
      <c r="G11" s="992"/>
      <c r="H11" s="993"/>
      <c r="I11" s="1034"/>
      <c r="J11" s="1034"/>
      <c r="K11" s="1034"/>
      <c r="L11" s="1034"/>
      <c r="M11" s="1038"/>
      <c r="N11" s="1038"/>
      <c r="O11" s="988"/>
      <c r="P11" s="989"/>
      <c r="Q11" s="269"/>
      <c r="R11" s="270"/>
      <c r="S11" s="270"/>
      <c r="T11" s="270"/>
      <c r="U11" s="271"/>
    </row>
    <row r="12" spans="1:21" ht="24.75" customHeight="1">
      <c r="A12" s="255"/>
      <c r="B12" s="256"/>
      <c r="C12" s="256"/>
      <c r="D12" s="256"/>
      <c r="E12" s="256"/>
      <c r="F12" s="986" t="s">
        <v>52</v>
      </c>
      <c r="G12" s="990">
        <f>'Teilergebnisse - Eisarena'!S41</f>
        <v>0</v>
      </c>
      <c r="H12" s="991"/>
      <c r="I12" s="942" t="s">
        <v>247</v>
      </c>
      <c r="J12" s="943"/>
      <c r="K12" s="943"/>
      <c r="L12" s="943"/>
      <c r="M12" s="1039">
        <f>'Eingabe 1 - Eisarena'!B16</f>
        <v>0</v>
      </c>
      <c r="N12" s="1039"/>
      <c r="O12" s="986" t="s">
        <v>249</v>
      </c>
      <c r="P12" s="987"/>
      <c r="Q12" s="998" t="s">
        <v>253</v>
      </c>
      <c r="R12" s="999"/>
      <c r="S12" s="1002">
        <f>'Teilergebnisse - Eisarena'!W41</f>
        <v>0</v>
      </c>
      <c r="T12" s="1002"/>
      <c r="U12" s="996" t="s">
        <v>248</v>
      </c>
    </row>
    <row r="13" spans="1:21" ht="24.75" customHeight="1" thickBot="1">
      <c r="A13" s="255"/>
      <c r="B13" s="256"/>
      <c r="C13" s="256"/>
      <c r="D13" s="256"/>
      <c r="E13" s="256"/>
      <c r="F13" s="988"/>
      <c r="G13" s="992"/>
      <c r="H13" s="993"/>
      <c r="I13" s="1034"/>
      <c r="J13" s="1034"/>
      <c r="K13" s="1034"/>
      <c r="L13" s="1034"/>
      <c r="M13" s="1038"/>
      <c r="N13" s="1038"/>
      <c r="O13" s="988"/>
      <c r="P13" s="989"/>
      <c r="Q13" s="1000"/>
      <c r="R13" s="1001"/>
      <c r="S13" s="1003"/>
      <c r="T13" s="1003"/>
      <c r="U13" s="1004"/>
    </row>
    <row r="14" spans="1:21" ht="24.75" customHeight="1">
      <c r="A14" s="255"/>
      <c r="B14" s="256"/>
      <c r="C14" s="256"/>
      <c r="D14" s="256"/>
      <c r="E14" s="256"/>
      <c r="F14" s="986" t="s">
        <v>52</v>
      </c>
      <c r="G14" s="990">
        <f>'Teilergebnisse - Eisarena'!T41</f>
        <v>0</v>
      </c>
      <c r="H14" s="991"/>
      <c r="I14" s="942" t="s">
        <v>247</v>
      </c>
      <c r="J14" s="943"/>
      <c r="K14" s="943"/>
      <c r="L14" s="943"/>
      <c r="M14" s="1039">
        <f>'Eingabe 1 - Eisarena'!B18</f>
        <v>0</v>
      </c>
      <c r="N14" s="1039"/>
      <c r="O14" s="986" t="s">
        <v>249</v>
      </c>
      <c r="P14" s="987"/>
      <c r="Q14" s="998" t="s">
        <v>250</v>
      </c>
      <c r="R14" s="999"/>
      <c r="S14" s="1002">
        <f>S12*'Eingabe 1 - Eisarena'!G44</f>
        <v>0</v>
      </c>
      <c r="T14" s="1002"/>
      <c r="U14" s="996" t="s">
        <v>248</v>
      </c>
    </row>
    <row r="15" spans="1:21" ht="24.75" customHeight="1" thickBot="1">
      <c r="A15" s="255"/>
      <c r="B15" s="256"/>
      <c r="C15" s="256"/>
      <c r="D15" s="256"/>
      <c r="E15" s="256"/>
      <c r="F15" s="1005"/>
      <c r="G15" s="1006"/>
      <c r="H15" s="1007"/>
      <c r="I15" s="944"/>
      <c r="J15" s="944"/>
      <c r="K15" s="944"/>
      <c r="L15" s="944"/>
      <c r="M15" s="1037"/>
      <c r="N15" s="1037"/>
      <c r="O15" s="1005"/>
      <c r="P15" s="1008"/>
      <c r="Q15" s="1009"/>
      <c r="R15" s="1010"/>
      <c r="S15" s="1011"/>
      <c r="T15" s="1011"/>
      <c r="U15" s="997"/>
    </row>
    <row r="16" spans="1:21" ht="24.75" customHeight="1">
      <c r="A16" s="889" t="s">
        <v>274</v>
      </c>
      <c r="B16" s="890"/>
      <c r="C16" s="890"/>
      <c r="D16" s="890"/>
      <c r="E16" s="890"/>
      <c r="F16" s="907"/>
      <c r="G16" s="908"/>
      <c r="H16" s="909"/>
      <c r="I16" s="913" t="s">
        <v>275</v>
      </c>
      <c r="J16" s="914"/>
      <c r="K16" s="914"/>
      <c r="L16" s="914"/>
      <c r="M16" s="915"/>
      <c r="N16" s="916"/>
      <c r="O16" s="553"/>
      <c r="P16" s="554"/>
      <c r="Q16" s="555"/>
      <c r="R16" s="556"/>
      <c r="S16" s="286"/>
      <c r="T16" s="286"/>
      <c r="U16" s="261"/>
    </row>
    <row r="17" spans="1:21" ht="24.75" customHeight="1" thickBot="1">
      <c r="A17" s="891"/>
      <c r="B17" s="892"/>
      <c r="C17" s="892"/>
      <c r="D17" s="892"/>
      <c r="E17" s="892"/>
      <c r="F17" s="910"/>
      <c r="G17" s="911"/>
      <c r="H17" s="912"/>
      <c r="I17" s="917"/>
      <c r="J17" s="918"/>
      <c r="K17" s="918"/>
      <c r="L17" s="918"/>
      <c r="M17" s="919"/>
      <c r="N17" s="920"/>
      <c r="O17" s="557"/>
      <c r="P17" s="558"/>
      <c r="Q17" s="559"/>
      <c r="R17" s="560"/>
      <c r="S17" s="561"/>
      <c r="T17" s="561"/>
      <c r="U17" s="562"/>
    </row>
    <row r="18" spans="1:21" ht="9.75" customHeight="1" thickBot="1" thickTop="1">
      <c r="A18" s="291"/>
      <c r="B18" s="292"/>
      <c r="C18" s="292"/>
      <c r="D18" s="292"/>
      <c r="E18" s="292"/>
      <c r="F18" s="563"/>
      <c r="G18" s="564"/>
      <c r="H18" s="564"/>
      <c r="I18" s="565"/>
      <c r="J18" s="565"/>
      <c r="K18" s="565"/>
      <c r="L18" s="565"/>
      <c r="M18" s="566"/>
      <c r="N18" s="566"/>
      <c r="O18" s="563"/>
      <c r="P18" s="567"/>
      <c r="Q18" s="568"/>
      <c r="R18" s="569"/>
      <c r="S18" s="570"/>
      <c r="T18" s="570"/>
      <c r="U18" s="571"/>
    </row>
    <row r="19" spans="1:21" ht="24.75" customHeight="1" thickTop="1">
      <c r="A19" s="1028">
        <v>14</v>
      </c>
      <c r="B19" s="1031" t="s">
        <v>256</v>
      </c>
      <c r="C19" s="1032"/>
      <c r="D19" s="1032"/>
      <c r="E19" s="1032"/>
      <c r="F19" s="1016" t="s">
        <v>52</v>
      </c>
      <c r="G19" s="1017">
        <f>'Teilergebnisse - Eisarena'!L15+'Teilergebnisse - Eisarena'!L18+'Teilergebnisse - Eisarena'!L27+'Teilergebnisse - Eisarena'!L30</f>
        <v>0</v>
      </c>
      <c r="H19" s="1018"/>
      <c r="I19" s="1031" t="s">
        <v>247</v>
      </c>
      <c r="J19" s="1032"/>
      <c r="K19" s="1032"/>
      <c r="L19" s="1032"/>
      <c r="M19" s="1036">
        <f>IF((('Eingabe 2 - Eisarena'!Q25+'Eingabe 2 - Eisarena'!Q30+'Eingabe 2 - Eisarena'!Q45+'Eingabe 2 - Eisarena'!Q50)/4)='Eingabe 2 - Eisarena'!Q25,'Eingabe 2 - Eisarena'!Q25,"offen")</f>
        <v>0</v>
      </c>
      <c r="N19" s="1036"/>
      <c r="O19" s="1016" t="s">
        <v>249</v>
      </c>
      <c r="P19" s="1027"/>
      <c r="Q19" s="1019" t="s">
        <v>262</v>
      </c>
      <c r="R19" s="1020"/>
      <c r="S19" s="1023">
        <f>'Teilergebnisse - Eisarena'!U42</f>
        <v>0</v>
      </c>
      <c r="T19" s="1023"/>
      <c r="U19" s="1024" t="s">
        <v>248</v>
      </c>
    </row>
    <row r="20" spans="1:21" ht="24.75" customHeight="1">
      <c r="A20" s="1029"/>
      <c r="B20" s="1033"/>
      <c r="C20" s="944"/>
      <c r="D20" s="944"/>
      <c r="E20" s="944"/>
      <c r="F20" s="1005"/>
      <c r="G20" s="1035"/>
      <c r="H20" s="1007"/>
      <c r="I20" s="1033"/>
      <c r="J20" s="944"/>
      <c r="K20" s="944"/>
      <c r="L20" s="944"/>
      <c r="M20" s="1037"/>
      <c r="N20" s="1037"/>
      <c r="O20" s="1005"/>
      <c r="P20" s="1008"/>
      <c r="Q20" s="1009"/>
      <c r="R20" s="1021"/>
      <c r="S20" s="1011"/>
      <c r="T20" s="1011"/>
      <c r="U20" s="997"/>
    </row>
    <row r="21" spans="1:21" ht="24.75" customHeight="1" thickBot="1">
      <c r="A21" s="1030"/>
      <c r="B21" s="1034"/>
      <c r="C21" s="1034"/>
      <c r="D21" s="1034"/>
      <c r="E21" s="1034"/>
      <c r="F21" s="988"/>
      <c r="G21" s="992"/>
      <c r="H21" s="993"/>
      <c r="I21" s="1034"/>
      <c r="J21" s="1034"/>
      <c r="K21" s="1034"/>
      <c r="L21" s="1034"/>
      <c r="M21" s="1038"/>
      <c r="N21" s="1038"/>
      <c r="O21" s="988"/>
      <c r="P21" s="989"/>
      <c r="Q21" s="1000"/>
      <c r="R21" s="1022"/>
      <c r="S21" s="1003"/>
      <c r="T21" s="1003"/>
      <c r="U21" s="1004"/>
    </row>
    <row r="22" spans="1:21" ht="24.75" customHeight="1">
      <c r="A22" s="272" t="s">
        <v>257</v>
      </c>
      <c r="B22" s="273">
        <v>1</v>
      </c>
      <c r="C22" s="273">
        <v>2</v>
      </c>
      <c r="D22" s="273">
        <v>5</v>
      </c>
      <c r="E22" s="273">
        <v>6</v>
      </c>
      <c r="F22" s="277"/>
      <c r="G22" s="274"/>
      <c r="H22" s="572"/>
      <c r="I22" s="275"/>
      <c r="J22" s="573"/>
      <c r="K22" s="573"/>
      <c r="L22" s="573"/>
      <c r="M22" s="276"/>
      <c r="N22" s="276"/>
      <c r="O22" s="277"/>
      <c r="P22" s="574"/>
      <c r="Q22" s="998" t="s">
        <v>253</v>
      </c>
      <c r="R22" s="999"/>
      <c r="S22" s="1002">
        <f>S19*A19</f>
        <v>0</v>
      </c>
      <c r="T22" s="1002"/>
      <c r="U22" s="996" t="s">
        <v>248</v>
      </c>
    </row>
    <row r="23" spans="1:21" ht="24.75" customHeight="1" thickBot="1">
      <c r="A23" s="255"/>
      <c r="B23" s="256"/>
      <c r="C23" s="256"/>
      <c r="D23" s="256"/>
      <c r="E23" s="256"/>
      <c r="F23" s="281"/>
      <c r="G23" s="575"/>
      <c r="H23" s="575"/>
      <c r="I23" s="576"/>
      <c r="J23" s="576"/>
      <c r="K23" s="576"/>
      <c r="L23" s="576"/>
      <c r="M23" s="280"/>
      <c r="N23" s="280"/>
      <c r="O23" s="281"/>
      <c r="P23" s="577"/>
      <c r="Q23" s="1000"/>
      <c r="R23" s="1001"/>
      <c r="S23" s="1003"/>
      <c r="T23" s="1003"/>
      <c r="U23" s="1004"/>
    </row>
    <row r="24" spans="1:21" ht="24.75" customHeight="1">
      <c r="A24" s="255"/>
      <c r="B24" s="256"/>
      <c r="C24" s="256"/>
      <c r="D24" s="256"/>
      <c r="E24" s="256"/>
      <c r="F24" s="281"/>
      <c r="G24" s="278"/>
      <c r="H24" s="575"/>
      <c r="I24" s="279"/>
      <c r="J24" s="576"/>
      <c r="K24" s="576"/>
      <c r="L24" s="576"/>
      <c r="M24" s="280"/>
      <c r="N24" s="280"/>
      <c r="O24" s="281"/>
      <c r="P24" s="577"/>
      <c r="Q24" s="998" t="s">
        <v>250</v>
      </c>
      <c r="R24" s="999"/>
      <c r="S24" s="1002">
        <f>S22*3</f>
        <v>0</v>
      </c>
      <c r="T24" s="1002"/>
      <c r="U24" s="996" t="s">
        <v>248</v>
      </c>
    </row>
    <row r="25" spans="1:21" ht="24.75" customHeight="1" thickBot="1">
      <c r="A25" s="282"/>
      <c r="B25" s="283"/>
      <c r="C25" s="283"/>
      <c r="D25" s="283"/>
      <c r="E25" s="283"/>
      <c r="F25" s="578"/>
      <c r="G25" s="579"/>
      <c r="H25" s="579"/>
      <c r="I25" s="580"/>
      <c r="J25" s="580"/>
      <c r="K25" s="580"/>
      <c r="L25" s="580"/>
      <c r="M25" s="581"/>
      <c r="N25" s="581"/>
      <c r="O25" s="578"/>
      <c r="P25" s="582"/>
      <c r="Q25" s="1012"/>
      <c r="R25" s="1013"/>
      <c r="S25" s="1014"/>
      <c r="T25" s="1014"/>
      <c r="U25" s="1015"/>
    </row>
    <row r="26" spans="1:21" ht="9.75" customHeight="1" thickBot="1" thickTop="1">
      <c r="A26" s="291"/>
      <c r="B26" s="292"/>
      <c r="C26" s="292"/>
      <c r="D26" s="292"/>
      <c r="E26" s="292"/>
      <c r="F26" s="563"/>
      <c r="G26" s="564"/>
      <c r="H26" s="564"/>
      <c r="I26" s="565"/>
      <c r="J26" s="565"/>
      <c r="K26" s="565"/>
      <c r="L26" s="565"/>
      <c r="M26" s="566"/>
      <c r="N26" s="566"/>
      <c r="O26" s="563"/>
      <c r="P26" s="567"/>
      <c r="Q26" s="568"/>
      <c r="R26" s="569"/>
      <c r="S26" s="570"/>
      <c r="T26" s="570"/>
      <c r="U26" s="571"/>
    </row>
    <row r="27" spans="1:21" ht="24.75" customHeight="1" thickTop="1">
      <c r="A27" s="1028">
        <v>14</v>
      </c>
      <c r="B27" s="1031" t="s">
        <v>255</v>
      </c>
      <c r="C27" s="1032"/>
      <c r="D27" s="1032"/>
      <c r="E27" s="1032"/>
      <c r="F27" s="1016" t="s">
        <v>52</v>
      </c>
      <c r="G27" s="1017">
        <f>'Teilergebnisse - Eisarena'!L15+'Teilergebnisse - Eisarena'!L18</f>
        <v>0</v>
      </c>
      <c r="H27" s="1018"/>
      <c r="I27" s="1031" t="s">
        <v>247</v>
      </c>
      <c r="J27" s="1032"/>
      <c r="K27" s="1032"/>
      <c r="L27" s="1032"/>
      <c r="M27" s="1036">
        <f>M19</f>
        <v>0</v>
      </c>
      <c r="N27" s="1036"/>
      <c r="O27" s="1016" t="s">
        <v>249</v>
      </c>
      <c r="P27" s="1027"/>
      <c r="Q27" s="1019" t="s">
        <v>263</v>
      </c>
      <c r="R27" s="1020"/>
      <c r="S27" s="1023">
        <f>'Teilergebnisse - Eisarena'!U43</f>
        <v>0</v>
      </c>
      <c r="T27" s="1023"/>
      <c r="U27" s="1024" t="s">
        <v>248</v>
      </c>
    </row>
    <row r="28" spans="1:21" ht="24.75" customHeight="1">
      <c r="A28" s="1029"/>
      <c r="B28" s="1033"/>
      <c r="C28" s="944"/>
      <c r="D28" s="944"/>
      <c r="E28" s="944"/>
      <c r="F28" s="1005"/>
      <c r="G28" s="1035"/>
      <c r="H28" s="1007"/>
      <c r="I28" s="1033"/>
      <c r="J28" s="944"/>
      <c r="K28" s="944"/>
      <c r="L28" s="944"/>
      <c r="M28" s="1037"/>
      <c r="N28" s="1037"/>
      <c r="O28" s="1005"/>
      <c r="P28" s="1008"/>
      <c r="Q28" s="1009"/>
      <c r="R28" s="1021"/>
      <c r="S28" s="1011"/>
      <c r="T28" s="1011"/>
      <c r="U28" s="997"/>
    </row>
    <row r="29" spans="1:21" ht="24.75" customHeight="1" thickBot="1">
      <c r="A29" s="1030"/>
      <c r="B29" s="1034"/>
      <c r="C29" s="1034"/>
      <c r="D29" s="1034"/>
      <c r="E29" s="1034"/>
      <c r="F29" s="988"/>
      <c r="G29" s="992"/>
      <c r="H29" s="993"/>
      <c r="I29" s="1034"/>
      <c r="J29" s="1034"/>
      <c r="K29" s="1034"/>
      <c r="L29" s="1034"/>
      <c r="M29" s="1038"/>
      <c r="N29" s="1038"/>
      <c r="O29" s="988"/>
      <c r="P29" s="989"/>
      <c r="Q29" s="1000"/>
      <c r="R29" s="1022"/>
      <c r="S29" s="1003"/>
      <c r="T29" s="1003"/>
      <c r="U29" s="1004"/>
    </row>
    <row r="30" spans="1:21" ht="24.75" customHeight="1">
      <c r="A30" s="272" t="s">
        <v>257</v>
      </c>
      <c r="B30" s="273">
        <v>1</v>
      </c>
      <c r="C30" s="273">
        <v>2</v>
      </c>
      <c r="D30" s="284"/>
      <c r="E30" s="285"/>
      <c r="F30" s="277"/>
      <c r="G30" s="286"/>
      <c r="H30" s="583"/>
      <c r="I30" s="275"/>
      <c r="J30" s="573"/>
      <c r="K30" s="573"/>
      <c r="L30" s="573"/>
      <c r="M30" s="276"/>
      <c r="N30" s="276"/>
      <c r="O30" s="277"/>
      <c r="P30" s="574"/>
      <c r="Q30" s="998" t="s">
        <v>253</v>
      </c>
      <c r="R30" s="999"/>
      <c r="S30" s="1002">
        <f>S27*A27</f>
        <v>0</v>
      </c>
      <c r="T30" s="1002"/>
      <c r="U30" s="996" t="s">
        <v>248</v>
      </c>
    </row>
    <row r="31" spans="1:21" ht="24.75" customHeight="1" thickBot="1">
      <c r="A31" s="255"/>
      <c r="B31" s="256"/>
      <c r="C31" s="256"/>
      <c r="D31" s="256"/>
      <c r="E31" s="256"/>
      <c r="F31" s="281"/>
      <c r="G31" s="584"/>
      <c r="H31" s="585"/>
      <c r="I31" s="576"/>
      <c r="J31" s="576"/>
      <c r="K31" s="576"/>
      <c r="L31" s="576"/>
      <c r="M31" s="280"/>
      <c r="N31" s="280"/>
      <c r="O31" s="281"/>
      <c r="P31" s="577"/>
      <c r="Q31" s="1000"/>
      <c r="R31" s="1001"/>
      <c r="S31" s="1003"/>
      <c r="T31" s="1003"/>
      <c r="U31" s="1004"/>
    </row>
    <row r="32" spans="1:21" ht="24.75" customHeight="1">
      <c r="A32" s="255"/>
      <c r="B32" s="256"/>
      <c r="C32" s="256"/>
      <c r="D32" s="256"/>
      <c r="E32" s="256"/>
      <c r="F32" s="281"/>
      <c r="G32" s="287"/>
      <c r="H32" s="585"/>
      <c r="I32" s="279"/>
      <c r="J32" s="576"/>
      <c r="K32" s="576"/>
      <c r="L32" s="576"/>
      <c r="M32" s="280"/>
      <c r="N32" s="280"/>
      <c r="O32" s="281"/>
      <c r="P32" s="577"/>
      <c r="Q32" s="998" t="s">
        <v>250</v>
      </c>
      <c r="R32" s="999"/>
      <c r="S32" s="1002">
        <f>S30*3</f>
        <v>0</v>
      </c>
      <c r="T32" s="1002"/>
      <c r="U32" s="996" t="s">
        <v>248</v>
      </c>
    </row>
    <row r="33" spans="1:21" ht="24.75" customHeight="1" thickBot="1">
      <c r="A33" s="282"/>
      <c r="B33" s="283"/>
      <c r="C33" s="283"/>
      <c r="D33" s="283"/>
      <c r="E33" s="283"/>
      <c r="F33" s="578"/>
      <c r="G33" s="586"/>
      <c r="H33" s="587"/>
      <c r="I33" s="580"/>
      <c r="J33" s="580"/>
      <c r="K33" s="580"/>
      <c r="L33" s="580"/>
      <c r="M33" s="581"/>
      <c r="N33" s="581"/>
      <c r="O33" s="578"/>
      <c r="P33" s="582"/>
      <c r="Q33" s="1012"/>
      <c r="R33" s="1013"/>
      <c r="S33" s="1014"/>
      <c r="T33" s="1014"/>
      <c r="U33" s="1015"/>
    </row>
    <row r="34" spans="1:21" ht="9.75" customHeight="1" thickBot="1" thickTop="1">
      <c r="A34" s="291"/>
      <c r="B34" s="292"/>
      <c r="C34" s="292"/>
      <c r="D34" s="292"/>
      <c r="E34" s="292"/>
      <c r="F34" s="563"/>
      <c r="G34" s="564"/>
      <c r="H34" s="564"/>
      <c r="I34" s="565"/>
      <c r="J34" s="565"/>
      <c r="K34" s="565"/>
      <c r="L34" s="565"/>
      <c r="M34" s="566"/>
      <c r="N34" s="566"/>
      <c r="O34" s="563"/>
      <c r="P34" s="567"/>
      <c r="Q34" s="568"/>
      <c r="R34" s="569"/>
      <c r="S34" s="570"/>
      <c r="T34" s="570"/>
      <c r="U34" s="571"/>
    </row>
    <row r="35" spans="1:21" ht="24.75" customHeight="1" thickBot="1" thickTop="1">
      <c r="A35" s="970" t="s">
        <v>21</v>
      </c>
      <c r="B35" s="971"/>
      <c r="C35" s="972"/>
      <c r="D35" s="980" t="s">
        <v>264</v>
      </c>
      <c r="E35" s="982">
        <v>1</v>
      </c>
      <c r="F35" s="1016" t="s">
        <v>52</v>
      </c>
      <c r="G35" s="1017">
        <f>'Teilergebnisse - Eisarena'!AG14</f>
        <v>0</v>
      </c>
      <c r="H35" s="1018"/>
      <c r="I35" s="976" t="s">
        <v>265</v>
      </c>
      <c r="J35" s="977"/>
      <c r="K35" s="978"/>
      <c r="L35" s="979">
        <f>'Teilergebnisse - Eisarena'!G16</f>
        <v>1</v>
      </c>
      <c r="M35" s="1025">
        <f>'Eingabe 2 - Eisarena'!U25</f>
        <v>0</v>
      </c>
      <c r="N35" s="1026"/>
      <c r="O35" s="1016" t="s">
        <v>249</v>
      </c>
      <c r="P35" s="1027"/>
      <c r="Q35" s="1019" t="s">
        <v>266</v>
      </c>
      <c r="R35" s="1020"/>
      <c r="S35" s="1023">
        <f>G35*M35+G37*M37+G39*M39+G41*M41+G43*M43+G45*M45+G47*M47+G49*M49+G51*M51</f>
        <v>0</v>
      </c>
      <c r="T35" s="1023"/>
      <c r="U35" s="1024" t="s">
        <v>248</v>
      </c>
    </row>
    <row r="36" spans="1:21" ht="24.75" customHeight="1" thickBot="1">
      <c r="A36" s="973"/>
      <c r="B36" s="974"/>
      <c r="C36" s="975"/>
      <c r="D36" s="981"/>
      <c r="E36" s="983"/>
      <c r="F36" s="988"/>
      <c r="G36" s="992"/>
      <c r="H36" s="993"/>
      <c r="I36" s="965"/>
      <c r="J36" s="963"/>
      <c r="K36" s="964"/>
      <c r="L36" s="961"/>
      <c r="M36" s="994"/>
      <c r="N36" s="995"/>
      <c r="O36" s="988"/>
      <c r="P36" s="989"/>
      <c r="Q36" s="1000"/>
      <c r="R36" s="1022"/>
      <c r="S36" s="1003"/>
      <c r="T36" s="1003"/>
      <c r="U36" s="1004"/>
    </row>
    <row r="37" spans="1:21" ht="24.75" customHeight="1" thickBot="1">
      <c r="A37" s="255"/>
      <c r="B37" s="256"/>
      <c r="C37" s="256"/>
      <c r="D37" s="981" t="s">
        <v>264</v>
      </c>
      <c r="E37" s="983">
        <v>2</v>
      </c>
      <c r="F37" s="986" t="s">
        <v>52</v>
      </c>
      <c r="G37" s="990">
        <f>'Teilergebnisse - Eisarena'!AG17</f>
        <v>0</v>
      </c>
      <c r="H37" s="991"/>
      <c r="I37" s="962" t="s">
        <v>265</v>
      </c>
      <c r="J37" s="963"/>
      <c r="K37" s="964"/>
      <c r="L37" s="961">
        <f>'Teilergebnisse - Eisarena'!G19</f>
        <v>1</v>
      </c>
      <c r="M37" s="952">
        <f>'Eingabe 2 - Eisarena'!U30</f>
        <v>0</v>
      </c>
      <c r="N37" s="953"/>
      <c r="O37" s="986" t="s">
        <v>249</v>
      </c>
      <c r="P37" s="987"/>
      <c r="Q37" s="258"/>
      <c r="R37" s="259"/>
      <c r="S37" s="260"/>
      <c r="T37" s="260"/>
      <c r="U37" s="261"/>
    </row>
    <row r="38" spans="1:21" ht="24.75" customHeight="1" thickBot="1">
      <c r="A38" s="255"/>
      <c r="B38" s="256"/>
      <c r="C38" s="256"/>
      <c r="D38" s="981"/>
      <c r="E38" s="983"/>
      <c r="F38" s="988"/>
      <c r="G38" s="992"/>
      <c r="H38" s="993"/>
      <c r="I38" s="965"/>
      <c r="J38" s="963"/>
      <c r="K38" s="964"/>
      <c r="L38" s="961"/>
      <c r="M38" s="994"/>
      <c r="N38" s="995"/>
      <c r="O38" s="988"/>
      <c r="P38" s="989"/>
      <c r="Q38" s="262"/>
      <c r="R38" s="263"/>
      <c r="S38" s="264"/>
      <c r="T38" s="264"/>
      <c r="U38" s="265"/>
    </row>
    <row r="39" spans="1:21" ht="24.75" customHeight="1" thickBot="1">
      <c r="A39" s="255"/>
      <c r="B39" s="256"/>
      <c r="C39" s="256"/>
      <c r="D39" s="981" t="s">
        <v>264</v>
      </c>
      <c r="E39" s="983">
        <v>3</v>
      </c>
      <c r="F39" s="986" t="s">
        <v>52</v>
      </c>
      <c r="G39" s="990">
        <f>'Teilergebnisse - Eisarena'!AG20</f>
        <v>0</v>
      </c>
      <c r="H39" s="991"/>
      <c r="I39" s="962" t="s">
        <v>265</v>
      </c>
      <c r="J39" s="963"/>
      <c r="K39" s="964"/>
      <c r="L39" s="961">
        <f>'Teilergebnisse - Eisarena'!G22</f>
        <v>1</v>
      </c>
      <c r="M39" s="952">
        <f>'Eingabe 2 - Eisarena'!U35</f>
        <v>0</v>
      </c>
      <c r="N39" s="953"/>
      <c r="O39" s="986" t="s">
        <v>249</v>
      </c>
      <c r="P39" s="987"/>
      <c r="Q39" s="262"/>
      <c r="R39" s="263"/>
      <c r="S39" s="264"/>
      <c r="T39" s="264"/>
      <c r="U39" s="265"/>
    </row>
    <row r="40" spans="1:21" ht="24.75" customHeight="1" thickBot="1">
      <c r="A40" s="255"/>
      <c r="B40" s="256"/>
      <c r="C40" s="256"/>
      <c r="D40" s="981"/>
      <c r="E40" s="983"/>
      <c r="F40" s="988"/>
      <c r="G40" s="992"/>
      <c r="H40" s="993"/>
      <c r="I40" s="965"/>
      <c r="J40" s="963"/>
      <c r="K40" s="964"/>
      <c r="L40" s="961"/>
      <c r="M40" s="994"/>
      <c r="N40" s="995"/>
      <c r="O40" s="988"/>
      <c r="P40" s="989"/>
      <c r="Q40" s="262"/>
      <c r="R40" s="263"/>
      <c r="S40" s="264"/>
      <c r="T40" s="264"/>
      <c r="U40" s="265"/>
    </row>
    <row r="41" spans="1:21" ht="24.75" customHeight="1" thickBot="1">
      <c r="A41" s="255"/>
      <c r="B41" s="256"/>
      <c r="C41" s="256"/>
      <c r="D41" s="981" t="s">
        <v>264</v>
      </c>
      <c r="E41" s="983">
        <v>4</v>
      </c>
      <c r="F41" s="986" t="s">
        <v>52</v>
      </c>
      <c r="G41" s="990">
        <f>'Teilergebnisse - Eisarena'!AG23</f>
        <v>0</v>
      </c>
      <c r="H41" s="991"/>
      <c r="I41" s="962" t="s">
        <v>265</v>
      </c>
      <c r="J41" s="963"/>
      <c r="K41" s="964"/>
      <c r="L41" s="961">
        <f>'Teilergebnisse - Eisarena'!G25</f>
        <v>1</v>
      </c>
      <c r="M41" s="952">
        <f>'Eingabe 2 - Eisarena'!U40</f>
        <v>0</v>
      </c>
      <c r="N41" s="953"/>
      <c r="O41" s="986" t="s">
        <v>249</v>
      </c>
      <c r="P41" s="987"/>
      <c r="Q41" s="266"/>
      <c r="R41" s="267"/>
      <c r="S41" s="267"/>
      <c r="T41" s="267"/>
      <c r="U41" s="268"/>
    </row>
    <row r="42" spans="1:21" ht="24.75" customHeight="1" thickBot="1">
      <c r="A42" s="255"/>
      <c r="B42" s="256"/>
      <c r="C42" s="256"/>
      <c r="D42" s="981"/>
      <c r="E42" s="983"/>
      <c r="F42" s="988"/>
      <c r="G42" s="992"/>
      <c r="H42" s="993"/>
      <c r="I42" s="965"/>
      <c r="J42" s="963"/>
      <c r="K42" s="964"/>
      <c r="L42" s="961"/>
      <c r="M42" s="994"/>
      <c r="N42" s="995"/>
      <c r="O42" s="988"/>
      <c r="P42" s="989"/>
      <c r="Q42" s="269"/>
      <c r="R42" s="270"/>
      <c r="S42" s="270"/>
      <c r="T42" s="270"/>
      <c r="U42" s="271"/>
    </row>
    <row r="43" spans="1:21" ht="24.75" customHeight="1" thickBot="1">
      <c r="A43" s="255"/>
      <c r="B43" s="256"/>
      <c r="C43" s="256"/>
      <c r="D43" s="981" t="s">
        <v>264</v>
      </c>
      <c r="E43" s="983">
        <v>5</v>
      </c>
      <c r="F43" s="986" t="s">
        <v>52</v>
      </c>
      <c r="G43" s="990">
        <f>'Teilergebnisse - Eisarena'!AG26</f>
        <v>0</v>
      </c>
      <c r="H43" s="991"/>
      <c r="I43" s="962" t="s">
        <v>265</v>
      </c>
      <c r="J43" s="963"/>
      <c r="K43" s="964"/>
      <c r="L43" s="961">
        <f>'Teilergebnisse - Eisarena'!G28</f>
        <v>1</v>
      </c>
      <c r="M43" s="952">
        <f>'Eingabe 2 - Eisarena'!U45</f>
        <v>0</v>
      </c>
      <c r="N43" s="953"/>
      <c r="O43" s="986" t="s">
        <v>249</v>
      </c>
      <c r="P43" s="987"/>
      <c r="Q43" s="998" t="s">
        <v>253</v>
      </c>
      <c r="R43" s="999"/>
      <c r="S43" s="1002">
        <f>G35*L35*M35+G37*L37*M37+G39*L39*M39+G41*L41*M41+G43*L43*M43+G45*L45*M45+G47*L47*M47+G49*L49*M49+G51*L51*M51</f>
        <v>0</v>
      </c>
      <c r="T43" s="1002"/>
      <c r="U43" s="996" t="s">
        <v>248</v>
      </c>
    </row>
    <row r="44" spans="1:21" ht="24.75" customHeight="1" thickBot="1">
      <c r="A44" s="255"/>
      <c r="B44" s="256"/>
      <c r="C44" s="256"/>
      <c r="D44" s="981"/>
      <c r="E44" s="983"/>
      <c r="F44" s="988"/>
      <c r="G44" s="992"/>
      <c r="H44" s="993"/>
      <c r="I44" s="965"/>
      <c r="J44" s="963"/>
      <c r="K44" s="964"/>
      <c r="L44" s="961"/>
      <c r="M44" s="994"/>
      <c r="N44" s="995"/>
      <c r="O44" s="988"/>
      <c r="P44" s="989"/>
      <c r="Q44" s="1000"/>
      <c r="R44" s="1001"/>
      <c r="S44" s="1003"/>
      <c r="T44" s="1003"/>
      <c r="U44" s="1004"/>
    </row>
    <row r="45" spans="1:21" ht="24.75" customHeight="1" thickBot="1">
      <c r="A45" s="255"/>
      <c r="B45" s="256"/>
      <c r="C45" s="256"/>
      <c r="D45" s="981" t="s">
        <v>264</v>
      </c>
      <c r="E45" s="983">
        <v>6</v>
      </c>
      <c r="F45" s="986" t="s">
        <v>52</v>
      </c>
      <c r="G45" s="990">
        <f>'Teilergebnisse - Eisarena'!AG29</f>
        <v>0</v>
      </c>
      <c r="H45" s="991"/>
      <c r="I45" s="962" t="s">
        <v>265</v>
      </c>
      <c r="J45" s="963"/>
      <c r="K45" s="964"/>
      <c r="L45" s="961">
        <f>'Teilergebnisse - Eisarena'!G31</f>
        <v>1</v>
      </c>
      <c r="M45" s="952">
        <f>'Eingabe 2 - Eisarena'!U50</f>
        <v>0</v>
      </c>
      <c r="N45" s="953"/>
      <c r="O45" s="986" t="s">
        <v>249</v>
      </c>
      <c r="P45" s="987"/>
      <c r="Q45" s="262"/>
      <c r="R45" s="263"/>
      <c r="S45" s="264"/>
      <c r="T45" s="264"/>
      <c r="U45" s="265"/>
    </row>
    <row r="46" spans="1:21" ht="24.75" customHeight="1" thickBot="1">
      <c r="A46" s="255"/>
      <c r="B46" s="256"/>
      <c r="C46" s="256"/>
      <c r="D46" s="981"/>
      <c r="E46" s="983"/>
      <c r="F46" s="988"/>
      <c r="G46" s="992"/>
      <c r="H46" s="993"/>
      <c r="I46" s="965"/>
      <c r="J46" s="963"/>
      <c r="K46" s="964"/>
      <c r="L46" s="961"/>
      <c r="M46" s="994"/>
      <c r="N46" s="995"/>
      <c r="O46" s="988"/>
      <c r="P46" s="989"/>
      <c r="Q46" s="262"/>
      <c r="R46" s="263"/>
      <c r="S46" s="264"/>
      <c r="T46" s="264"/>
      <c r="U46" s="265"/>
    </row>
    <row r="47" spans="1:21" ht="24.75" customHeight="1" thickBot="1">
      <c r="A47" s="255"/>
      <c r="B47" s="256"/>
      <c r="C47" s="256"/>
      <c r="D47" s="981" t="s">
        <v>264</v>
      </c>
      <c r="E47" s="983">
        <v>7</v>
      </c>
      <c r="F47" s="986" t="s">
        <v>52</v>
      </c>
      <c r="G47" s="990">
        <f>'Teilergebnisse - Eisarena'!AG32</f>
        <v>0</v>
      </c>
      <c r="H47" s="991"/>
      <c r="I47" s="962" t="s">
        <v>265</v>
      </c>
      <c r="J47" s="963"/>
      <c r="K47" s="964"/>
      <c r="L47" s="961">
        <f>'Teilergebnisse - Eisarena'!G34</f>
        <v>2</v>
      </c>
      <c r="M47" s="952">
        <f>'Eingabe 2 - Eisarena'!U55</f>
        <v>0</v>
      </c>
      <c r="N47" s="953"/>
      <c r="O47" s="986" t="s">
        <v>249</v>
      </c>
      <c r="P47" s="987"/>
      <c r="Q47" s="266"/>
      <c r="R47" s="267"/>
      <c r="S47" s="267"/>
      <c r="T47" s="267"/>
      <c r="U47" s="268"/>
    </row>
    <row r="48" spans="1:21" ht="24.75" customHeight="1" thickBot="1">
      <c r="A48" s="255"/>
      <c r="B48" s="256"/>
      <c r="C48" s="256"/>
      <c r="D48" s="981"/>
      <c r="E48" s="983"/>
      <c r="F48" s="988"/>
      <c r="G48" s="992"/>
      <c r="H48" s="993"/>
      <c r="I48" s="965"/>
      <c r="J48" s="963"/>
      <c r="K48" s="964"/>
      <c r="L48" s="961"/>
      <c r="M48" s="994"/>
      <c r="N48" s="995"/>
      <c r="O48" s="988"/>
      <c r="P48" s="989"/>
      <c r="Q48" s="266"/>
      <c r="R48" s="267"/>
      <c r="S48" s="267"/>
      <c r="T48" s="267"/>
      <c r="U48" s="268"/>
    </row>
    <row r="49" spans="1:21" ht="24.75" customHeight="1" thickBot="1">
      <c r="A49" s="255"/>
      <c r="B49" s="256"/>
      <c r="C49" s="256"/>
      <c r="D49" s="981" t="s">
        <v>264</v>
      </c>
      <c r="E49" s="983">
        <v>8</v>
      </c>
      <c r="F49" s="986" t="s">
        <v>52</v>
      </c>
      <c r="G49" s="990">
        <f>'Teilergebnisse - Eisarena'!AG35</f>
        <v>0</v>
      </c>
      <c r="H49" s="991"/>
      <c r="I49" s="962" t="s">
        <v>265</v>
      </c>
      <c r="J49" s="963"/>
      <c r="K49" s="964"/>
      <c r="L49" s="961">
        <f>'Teilergebnisse - Eisarena'!G37</f>
        <v>1</v>
      </c>
      <c r="M49" s="952">
        <f>'Eingabe 2 - Eisarena'!U60</f>
        <v>0</v>
      </c>
      <c r="N49" s="953"/>
      <c r="O49" s="986" t="s">
        <v>249</v>
      </c>
      <c r="P49" s="987"/>
      <c r="Q49" s="266"/>
      <c r="R49" s="267"/>
      <c r="S49" s="267"/>
      <c r="T49" s="267"/>
      <c r="U49" s="268"/>
    </row>
    <row r="50" spans="1:21" ht="24.75" customHeight="1" thickBot="1">
      <c r="A50" s="255"/>
      <c r="B50" s="256"/>
      <c r="C50" s="256"/>
      <c r="D50" s="981"/>
      <c r="E50" s="983"/>
      <c r="F50" s="988"/>
      <c r="G50" s="992"/>
      <c r="H50" s="993"/>
      <c r="I50" s="965"/>
      <c r="J50" s="963"/>
      <c r="K50" s="964"/>
      <c r="L50" s="961"/>
      <c r="M50" s="994"/>
      <c r="N50" s="995"/>
      <c r="O50" s="988"/>
      <c r="P50" s="989"/>
      <c r="Q50" s="269"/>
      <c r="R50" s="270"/>
      <c r="S50" s="270"/>
      <c r="T50" s="270"/>
      <c r="U50" s="271"/>
    </row>
    <row r="51" spans="1:21" ht="24.75" customHeight="1" thickBot="1">
      <c r="A51" s="255"/>
      <c r="B51" s="256"/>
      <c r="C51" s="256"/>
      <c r="D51" s="981" t="s">
        <v>264</v>
      </c>
      <c r="E51" s="983">
        <v>9</v>
      </c>
      <c r="F51" s="986" t="s">
        <v>52</v>
      </c>
      <c r="G51" s="990">
        <f>'Teilergebnisse - Eisarena'!AG38</f>
        <v>0</v>
      </c>
      <c r="H51" s="991"/>
      <c r="I51" s="962" t="s">
        <v>265</v>
      </c>
      <c r="J51" s="963"/>
      <c r="K51" s="964"/>
      <c r="L51" s="961">
        <f>'Teilergebnisse - Eisarena'!G40</f>
        <v>1</v>
      </c>
      <c r="M51" s="952">
        <f>'Eingabe 2 - Eisarena'!U65</f>
        <v>0</v>
      </c>
      <c r="N51" s="953"/>
      <c r="O51" s="986" t="s">
        <v>249</v>
      </c>
      <c r="P51" s="987"/>
      <c r="Q51" s="998" t="s">
        <v>250</v>
      </c>
      <c r="R51" s="999"/>
      <c r="S51" s="1002">
        <f>S43*3</f>
        <v>0</v>
      </c>
      <c r="T51" s="1002"/>
      <c r="U51" s="996" t="s">
        <v>248</v>
      </c>
    </row>
    <row r="52" spans="1:21" ht="24.75" customHeight="1" thickBot="1">
      <c r="A52" s="255"/>
      <c r="B52" s="256"/>
      <c r="C52" s="256"/>
      <c r="D52" s="984"/>
      <c r="E52" s="985"/>
      <c r="F52" s="1005"/>
      <c r="G52" s="1006"/>
      <c r="H52" s="1007"/>
      <c r="I52" s="966"/>
      <c r="J52" s="967"/>
      <c r="K52" s="968"/>
      <c r="L52" s="969"/>
      <c r="M52" s="954"/>
      <c r="N52" s="955"/>
      <c r="O52" s="1005"/>
      <c r="P52" s="1008"/>
      <c r="Q52" s="1009"/>
      <c r="R52" s="1010"/>
      <c r="S52" s="1011"/>
      <c r="T52" s="1011"/>
      <c r="U52" s="997"/>
    </row>
    <row r="53" spans="1:21" ht="15">
      <c r="A53" s="933" t="s">
        <v>267</v>
      </c>
      <c r="B53" s="934"/>
      <c r="C53" s="934"/>
      <c r="D53" s="934"/>
      <c r="E53" s="934"/>
      <c r="F53" s="934"/>
      <c r="G53" s="939">
        <f>SUM(G35:H52)</f>
        <v>0</v>
      </c>
      <c r="H53" s="939"/>
      <c r="I53" s="942" t="s">
        <v>268</v>
      </c>
      <c r="J53" s="943"/>
      <c r="K53" s="943"/>
      <c r="L53" s="946">
        <f>(M35+M37+M39+M41+M43+M45+M47+M49+M51)/9</f>
        <v>0</v>
      </c>
      <c r="M53" s="952">
        <f>IF(L53=M35,M35,"offen")</f>
        <v>0</v>
      </c>
      <c r="N53" s="953"/>
      <c r="O53" s="874" t="s">
        <v>249</v>
      </c>
      <c r="P53" s="875"/>
      <c r="Q53" s="147"/>
      <c r="R53" s="288"/>
      <c r="S53" s="288"/>
      <c r="T53" s="288"/>
      <c r="U53" s="289"/>
    </row>
    <row r="54" spans="1:21" ht="15">
      <c r="A54" s="935"/>
      <c r="B54" s="936"/>
      <c r="C54" s="936"/>
      <c r="D54" s="936"/>
      <c r="E54" s="936"/>
      <c r="F54" s="936"/>
      <c r="G54" s="940"/>
      <c r="H54" s="940"/>
      <c r="I54" s="944"/>
      <c r="J54" s="944"/>
      <c r="K54" s="944"/>
      <c r="L54" s="947"/>
      <c r="M54" s="954"/>
      <c r="N54" s="955"/>
      <c r="O54" s="876"/>
      <c r="P54" s="877"/>
      <c r="Q54" s="148"/>
      <c r="R54" s="256"/>
      <c r="S54" s="256"/>
      <c r="T54" s="256"/>
      <c r="U54" s="257"/>
    </row>
    <row r="55" spans="1:21" ht="15.75" thickBot="1">
      <c r="A55" s="937"/>
      <c r="B55" s="938"/>
      <c r="C55" s="938"/>
      <c r="D55" s="938"/>
      <c r="E55" s="938"/>
      <c r="F55" s="938"/>
      <c r="G55" s="941"/>
      <c r="H55" s="941"/>
      <c r="I55" s="945"/>
      <c r="J55" s="945"/>
      <c r="K55" s="945"/>
      <c r="L55" s="948"/>
      <c r="M55" s="956"/>
      <c r="N55" s="957"/>
      <c r="O55" s="878"/>
      <c r="P55" s="879"/>
      <c r="Q55" s="149"/>
      <c r="R55" s="283"/>
      <c r="S55" s="283"/>
      <c r="T55" s="283"/>
      <c r="U55" s="290"/>
    </row>
    <row r="56" spans="1:21" ht="24.75" thickBot="1" thickTop="1">
      <c r="A56" s="291"/>
      <c r="B56" s="292"/>
      <c r="C56" s="292"/>
      <c r="D56" s="292"/>
      <c r="E56" s="292"/>
      <c r="F56" s="563"/>
      <c r="G56" s="564"/>
      <c r="H56" s="564"/>
      <c r="I56" s="565"/>
      <c r="J56" s="565"/>
      <c r="K56" s="565"/>
      <c r="L56" s="565"/>
      <c r="M56" s="566"/>
      <c r="N56" s="566"/>
      <c r="O56" s="563"/>
      <c r="P56" s="567"/>
      <c r="Q56" s="568"/>
      <c r="R56" s="569"/>
      <c r="S56" s="570"/>
      <c r="T56" s="570"/>
      <c r="U56" s="571"/>
    </row>
    <row r="57" spans="1:21" ht="79.5" customHeight="1" thickBot="1" thickTop="1">
      <c r="A57" s="896" t="s">
        <v>281</v>
      </c>
      <c r="B57" s="897"/>
      <c r="C57" s="897"/>
      <c r="D57" s="897"/>
      <c r="E57" s="897"/>
      <c r="F57" s="897"/>
      <c r="G57" s="897"/>
      <c r="H57" s="898"/>
      <c r="I57" s="872" t="s">
        <v>279</v>
      </c>
      <c r="J57" s="873"/>
      <c r="K57" s="873"/>
      <c r="L57" s="873"/>
      <c r="M57" s="873"/>
      <c r="N57" s="873"/>
      <c r="O57" s="893" t="s">
        <v>276</v>
      </c>
      <c r="P57" s="894"/>
      <c r="Q57" s="894"/>
      <c r="R57" s="894"/>
      <c r="S57" s="894"/>
      <c r="T57" s="894"/>
      <c r="U57" s="895"/>
    </row>
    <row r="58" spans="1:21" ht="60" customHeight="1" thickTop="1">
      <c r="A58" s="899"/>
      <c r="B58" s="900"/>
      <c r="C58" s="900"/>
      <c r="D58" s="900"/>
      <c r="E58" s="900"/>
      <c r="F58" s="900"/>
      <c r="G58" s="900"/>
      <c r="H58" s="901"/>
      <c r="I58" s="588"/>
      <c r="J58" s="589"/>
      <c r="K58" s="589"/>
      <c r="L58" s="589"/>
      <c r="M58" s="589"/>
      <c r="N58" s="589"/>
      <c r="O58" s="880" t="s">
        <v>282</v>
      </c>
      <c r="P58" s="881"/>
      <c r="Q58" s="882"/>
      <c r="R58" s="293"/>
      <c r="S58" s="880" t="s">
        <v>283</v>
      </c>
      <c r="T58" s="881"/>
      <c r="U58" s="925"/>
    </row>
    <row r="59" spans="1:21" ht="60" customHeight="1" thickBot="1">
      <c r="A59" s="899"/>
      <c r="B59" s="900"/>
      <c r="C59" s="900"/>
      <c r="D59" s="900"/>
      <c r="E59" s="900"/>
      <c r="F59" s="900"/>
      <c r="G59" s="900"/>
      <c r="H59" s="901"/>
      <c r="I59" s="590"/>
      <c r="J59" s="591"/>
      <c r="K59" s="591"/>
      <c r="L59" s="591"/>
      <c r="M59" s="591"/>
      <c r="N59" s="591"/>
      <c r="O59" s="883"/>
      <c r="P59" s="677"/>
      <c r="Q59" s="884"/>
      <c r="R59" s="294"/>
      <c r="S59" s="883"/>
      <c r="T59" s="677"/>
      <c r="U59" s="926"/>
    </row>
    <row r="60" spans="1:21" ht="60" customHeight="1">
      <c r="A60" s="899"/>
      <c r="B60" s="900"/>
      <c r="C60" s="900"/>
      <c r="D60" s="900"/>
      <c r="E60" s="900"/>
      <c r="F60" s="900"/>
      <c r="G60" s="900"/>
      <c r="H60" s="901"/>
      <c r="I60" s="931" t="s">
        <v>269</v>
      </c>
      <c r="J60" s="932"/>
      <c r="K60" s="932"/>
      <c r="L60" s="932"/>
      <c r="M60" s="921" t="s">
        <v>272</v>
      </c>
      <c r="N60" s="922"/>
      <c r="O60" s="927">
        <f>S12+S22+S30+S43</f>
        <v>0</v>
      </c>
      <c r="P60" s="928"/>
      <c r="Q60" s="929"/>
      <c r="R60" s="295"/>
      <c r="S60" s="927">
        <f>S14+S24+S32+S51</f>
        <v>0</v>
      </c>
      <c r="T60" s="928"/>
      <c r="U60" s="930"/>
    </row>
    <row r="61" spans="1:21" ht="60" customHeight="1">
      <c r="A61" s="899"/>
      <c r="B61" s="900"/>
      <c r="C61" s="900"/>
      <c r="D61" s="900"/>
      <c r="E61" s="900"/>
      <c r="F61" s="900"/>
      <c r="G61" s="900"/>
      <c r="H61" s="901"/>
      <c r="I61" s="958" t="s">
        <v>280</v>
      </c>
      <c r="J61" s="959"/>
      <c r="K61" s="959"/>
      <c r="L61" s="960"/>
      <c r="M61" s="923"/>
      <c r="N61" s="924"/>
      <c r="O61" s="296"/>
      <c r="P61" s="297"/>
      <c r="Q61" s="298"/>
      <c r="R61" s="299"/>
      <c r="S61" s="296"/>
      <c r="T61" s="297"/>
      <c r="U61" s="300"/>
    </row>
    <row r="62" spans="1:21" ht="60" customHeight="1">
      <c r="A62" s="899"/>
      <c r="B62" s="900"/>
      <c r="C62" s="900"/>
      <c r="D62" s="900"/>
      <c r="E62" s="900"/>
      <c r="F62" s="900"/>
      <c r="G62" s="900"/>
      <c r="H62" s="901"/>
      <c r="I62" s="958" t="s">
        <v>271</v>
      </c>
      <c r="J62" s="959"/>
      <c r="K62" s="959"/>
      <c r="L62" s="959"/>
      <c r="M62" s="870" t="s">
        <v>272</v>
      </c>
      <c r="N62" s="871"/>
      <c r="O62" s="866">
        <f>O60-(O60*M61/100)</f>
        <v>0</v>
      </c>
      <c r="P62" s="867"/>
      <c r="Q62" s="868"/>
      <c r="R62" s="299"/>
      <c r="S62" s="866">
        <f>S60-(S60*M61/100)</f>
        <v>0</v>
      </c>
      <c r="T62" s="867"/>
      <c r="U62" s="869"/>
    </row>
    <row r="63" spans="1:21" ht="60" customHeight="1">
      <c r="A63" s="899"/>
      <c r="B63" s="900"/>
      <c r="C63" s="900"/>
      <c r="D63" s="900"/>
      <c r="E63" s="900"/>
      <c r="F63" s="900"/>
      <c r="G63" s="900"/>
      <c r="H63" s="901"/>
      <c r="I63" s="958" t="s">
        <v>270</v>
      </c>
      <c r="J63" s="959"/>
      <c r="K63" s="959"/>
      <c r="L63" s="960"/>
      <c r="M63" s="949">
        <v>0.19</v>
      </c>
      <c r="N63" s="871"/>
      <c r="O63" s="296"/>
      <c r="P63" s="297"/>
      <c r="Q63" s="298"/>
      <c r="R63" s="299"/>
      <c r="S63" s="296"/>
      <c r="T63" s="297"/>
      <c r="U63" s="300"/>
    </row>
    <row r="64" spans="1:21" ht="60" customHeight="1" thickBot="1">
      <c r="A64" s="902"/>
      <c r="B64" s="903"/>
      <c r="C64" s="903"/>
      <c r="D64" s="903"/>
      <c r="E64" s="903"/>
      <c r="F64" s="903"/>
      <c r="G64" s="903"/>
      <c r="H64" s="904"/>
      <c r="I64" s="905" t="s">
        <v>53</v>
      </c>
      <c r="J64" s="906"/>
      <c r="K64" s="906"/>
      <c r="L64" s="906"/>
      <c r="M64" s="950" t="s">
        <v>273</v>
      </c>
      <c r="N64" s="951"/>
      <c r="O64" s="885">
        <f>O62+(O62*M63)</f>
        <v>0</v>
      </c>
      <c r="P64" s="886"/>
      <c r="Q64" s="887"/>
      <c r="R64" s="301"/>
      <c r="S64" s="885">
        <f>S62+(S62*M63)</f>
        <v>0</v>
      </c>
      <c r="T64" s="886"/>
      <c r="U64" s="888"/>
    </row>
    <row r="65" spans="9:10" ht="15.75" thickTop="1">
      <c r="I65" s="146"/>
      <c r="J65" s="146"/>
    </row>
  </sheetData>
  <sheetProtection password="CC67" sheet="1"/>
  <mergeCells count="189">
    <mergeCell ref="A4:A5"/>
    <mergeCell ref="B4:E5"/>
    <mergeCell ref="F4:F5"/>
    <mergeCell ref="I4:L5"/>
    <mergeCell ref="F10:F11"/>
    <mergeCell ref="I10:L11"/>
    <mergeCell ref="M4:N5"/>
    <mergeCell ref="O4:P5"/>
    <mergeCell ref="Q4:R5"/>
    <mergeCell ref="S4:T5"/>
    <mergeCell ref="U4:U5"/>
    <mergeCell ref="F8:F9"/>
    <mergeCell ref="I8:L9"/>
    <mergeCell ref="M8:N9"/>
    <mergeCell ref="O8:P9"/>
    <mergeCell ref="A27:A29"/>
    <mergeCell ref="B27:E29"/>
    <mergeCell ref="F27:F29"/>
    <mergeCell ref="G27:H29"/>
    <mergeCell ref="I27:L29"/>
    <mergeCell ref="M27:N29"/>
    <mergeCell ref="O10:P11"/>
    <mergeCell ref="F12:F13"/>
    <mergeCell ref="I12:L13"/>
    <mergeCell ref="M12:N13"/>
    <mergeCell ref="O12:P13"/>
    <mergeCell ref="F6:F7"/>
    <mergeCell ref="I6:L7"/>
    <mergeCell ref="M6:N7"/>
    <mergeCell ref="O6:P7"/>
    <mergeCell ref="F14:F15"/>
    <mergeCell ref="I14:L15"/>
    <mergeCell ref="M14:N15"/>
    <mergeCell ref="O14:P15"/>
    <mergeCell ref="G4:H5"/>
    <mergeCell ref="G6:H7"/>
    <mergeCell ref="G8:H9"/>
    <mergeCell ref="G10:H11"/>
    <mergeCell ref="G12:H13"/>
    <mergeCell ref="M10:N11"/>
    <mergeCell ref="Q14:R15"/>
    <mergeCell ref="S14:T15"/>
    <mergeCell ref="U14:U15"/>
    <mergeCell ref="Q24:R25"/>
    <mergeCell ref="S24:T25"/>
    <mergeCell ref="U24:U25"/>
    <mergeCell ref="Q12:R13"/>
    <mergeCell ref="S12:T13"/>
    <mergeCell ref="U12:U13"/>
    <mergeCell ref="S22:T23"/>
    <mergeCell ref="U22:U23"/>
    <mergeCell ref="F39:F40"/>
    <mergeCell ref="G39:H40"/>
    <mergeCell ref="M39:N40"/>
    <mergeCell ref="O39:P40"/>
    <mergeCell ref="G14:H15"/>
    <mergeCell ref="A19:A21"/>
    <mergeCell ref="B19:E21"/>
    <mergeCell ref="F19:F21"/>
    <mergeCell ref="G19:H21"/>
    <mergeCell ref="I19:L21"/>
    <mergeCell ref="M19:N21"/>
    <mergeCell ref="O19:P21"/>
    <mergeCell ref="Q19:R21"/>
    <mergeCell ref="S19:T21"/>
    <mergeCell ref="U19:U21"/>
    <mergeCell ref="Q22:R23"/>
    <mergeCell ref="F37:F38"/>
    <mergeCell ref="G37:H38"/>
    <mergeCell ref="M37:N38"/>
    <mergeCell ref="O37:P38"/>
    <mergeCell ref="O27:P29"/>
    <mergeCell ref="Q27:R29"/>
    <mergeCell ref="S27:T29"/>
    <mergeCell ref="U27:U29"/>
    <mergeCell ref="Q30:R31"/>
    <mergeCell ref="M35:N36"/>
    <mergeCell ref="O35:P36"/>
    <mergeCell ref="Q35:R36"/>
    <mergeCell ref="S35:T36"/>
    <mergeCell ref="U35:U36"/>
    <mergeCell ref="S30:T31"/>
    <mergeCell ref="U30:U31"/>
    <mergeCell ref="Q32:R33"/>
    <mergeCell ref="S32:T33"/>
    <mergeCell ref="U32:U33"/>
    <mergeCell ref="F35:F36"/>
    <mergeCell ref="G35:H36"/>
    <mergeCell ref="F41:F42"/>
    <mergeCell ref="G41:H42"/>
    <mergeCell ref="M41:N42"/>
    <mergeCell ref="O41:P42"/>
    <mergeCell ref="F43:F44"/>
    <mergeCell ref="G43:H44"/>
    <mergeCell ref="M43:N44"/>
    <mergeCell ref="O43:P44"/>
    <mergeCell ref="L41:L42"/>
    <mergeCell ref="I43:K44"/>
    <mergeCell ref="Q43:R44"/>
    <mergeCell ref="S43:T44"/>
    <mergeCell ref="U43:U44"/>
    <mergeCell ref="F51:F52"/>
    <mergeCell ref="G51:H52"/>
    <mergeCell ref="M51:N52"/>
    <mergeCell ref="O51:P52"/>
    <mergeCell ref="Q51:R52"/>
    <mergeCell ref="S51:T52"/>
    <mergeCell ref="L49:L50"/>
    <mergeCell ref="U51:U52"/>
    <mergeCell ref="F45:F46"/>
    <mergeCell ref="G45:H46"/>
    <mergeCell ref="M45:N46"/>
    <mergeCell ref="O45:P46"/>
    <mergeCell ref="F47:F48"/>
    <mergeCell ref="G47:H48"/>
    <mergeCell ref="M47:N48"/>
    <mergeCell ref="E37:E38"/>
    <mergeCell ref="D39:D40"/>
    <mergeCell ref="E39:E40"/>
    <mergeCell ref="I41:K42"/>
    <mergeCell ref="O47:P48"/>
    <mergeCell ref="F49:F50"/>
    <mergeCell ref="G49:H50"/>
    <mergeCell ref="M49:N50"/>
    <mergeCell ref="O49:P50"/>
    <mergeCell ref="I49:K50"/>
    <mergeCell ref="D41:D42"/>
    <mergeCell ref="E41:E42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A35:C36"/>
    <mergeCell ref="I35:K36"/>
    <mergeCell ref="L35:L36"/>
    <mergeCell ref="I37:K38"/>
    <mergeCell ref="L37:L38"/>
    <mergeCell ref="I39:K40"/>
    <mergeCell ref="L39:L40"/>
    <mergeCell ref="D35:D36"/>
    <mergeCell ref="E35:E36"/>
    <mergeCell ref="D37:D38"/>
    <mergeCell ref="L43:L44"/>
    <mergeCell ref="I45:K46"/>
    <mergeCell ref="L45:L46"/>
    <mergeCell ref="I47:K48"/>
    <mergeCell ref="L47:L48"/>
    <mergeCell ref="I51:K52"/>
    <mergeCell ref="L51:L52"/>
    <mergeCell ref="M63:N63"/>
    <mergeCell ref="M64:N64"/>
    <mergeCell ref="M53:N55"/>
    <mergeCell ref="I61:L61"/>
    <mergeCell ref="I62:L62"/>
    <mergeCell ref="I63:L63"/>
    <mergeCell ref="S58:U59"/>
    <mergeCell ref="O60:Q60"/>
    <mergeCell ref="S60:U60"/>
    <mergeCell ref="I60:L60"/>
    <mergeCell ref="A53:F55"/>
    <mergeCell ref="G53:H55"/>
    <mergeCell ref="I53:K55"/>
    <mergeCell ref="L53:L55"/>
    <mergeCell ref="O64:Q64"/>
    <mergeCell ref="S64:U64"/>
    <mergeCell ref="A16:E17"/>
    <mergeCell ref="O57:U57"/>
    <mergeCell ref="A57:H64"/>
    <mergeCell ref="I64:L64"/>
    <mergeCell ref="F16:H17"/>
    <mergeCell ref="I16:N17"/>
    <mergeCell ref="M60:N60"/>
    <mergeCell ref="M61:N61"/>
    <mergeCell ref="A1:H1"/>
    <mergeCell ref="P1:U1"/>
    <mergeCell ref="P2:U2"/>
    <mergeCell ref="A2:O2"/>
    <mergeCell ref="O62:Q62"/>
    <mergeCell ref="S62:U62"/>
    <mergeCell ref="M62:N62"/>
    <mergeCell ref="I57:N57"/>
    <mergeCell ref="O53:P55"/>
    <mergeCell ref="O58:Q59"/>
  </mergeCells>
  <printOptions/>
  <pageMargins left="0.7" right="0.7" top="0.5869791666666667" bottom="0.787401575" header="0.3" footer="0.3"/>
  <pageSetup horizontalDpi="600" verticalDpi="600" orientation="portrait" paperSize="9" scale="32" r:id="rId1"/>
  <headerFooter>
    <oddFooter>&amp;L&amp;"-,Fett"&amp;22Angebotsschreiben Teil 3 von 3 - Blatt 5 von 5
Ausschreibung RHV VgV 002-19
Unterhalts- und Grundreinigung Eisarena Weißwasser/O.L.
Große Kreisstadt Weißwasser/O.L.&amp;R&amp;32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53.8515625" style="0" customWidth="1"/>
  </cols>
  <sheetData>
    <row r="1" ht="15">
      <c r="B1" t="s">
        <v>58</v>
      </c>
    </row>
    <row r="2" spans="1:2" ht="15">
      <c r="A2">
        <v>1</v>
      </c>
      <c r="B2" t="str">
        <f>'Eingabe 2 - Eisarena'!B29:E29</f>
        <v>Foyer, Mundloch, Flur, Gästekabinen</v>
      </c>
    </row>
    <row r="3" spans="1:2" ht="15">
      <c r="A3">
        <v>2</v>
      </c>
      <c r="B3" t="str">
        <f>'Eingabe 2 - Eisarena'!B34:E34</f>
        <v>Sanitärräume (Sportbereich)</v>
      </c>
    </row>
    <row r="4" spans="1:2" ht="15">
      <c r="A4">
        <v>3</v>
      </c>
      <c r="B4" t="str">
        <f>'Eingabe 2 - Eisarena'!B39:E39</f>
        <v>Büroräume</v>
      </c>
    </row>
    <row r="5" spans="1:2" ht="15">
      <c r="A5">
        <v>4</v>
      </c>
      <c r="B5" t="str">
        <f>'Eingabe 2 - Eisarena'!B44:E44</f>
        <v>Flure, Umkleide</v>
      </c>
    </row>
    <row r="6" spans="1:2" ht="15">
      <c r="A6">
        <v>5</v>
      </c>
      <c r="B6" t="str">
        <f>'Eingabe 2 - Eisarena'!B49:E49</f>
        <v>Kabinen Schiedsrichter</v>
      </c>
    </row>
    <row r="7" spans="1:2" ht="15">
      <c r="A7">
        <v>6</v>
      </c>
      <c r="B7" t="str">
        <f>'Eingabe 2 - Eisarena'!B54:E54</f>
        <v>Duschen, WC´s (Personal)</v>
      </c>
    </row>
    <row r="8" spans="1:2" ht="15">
      <c r="A8">
        <v>7</v>
      </c>
      <c r="B8" t="str">
        <f>'Eingabe 2 - Eisarena'!B59:E59</f>
        <v>Spielfeld</v>
      </c>
    </row>
    <row r="9" spans="1:2" ht="15">
      <c r="A9">
        <v>8</v>
      </c>
      <c r="B9" t="str">
        <f>'Eingabe 2 - Eisarena'!B64:E64</f>
        <v>Traditionsraum, Umgriff, Tribüne, Tische</v>
      </c>
    </row>
    <row r="10" spans="1:2" ht="15">
      <c r="A10">
        <v>9</v>
      </c>
      <c r="B10" t="str">
        <f>'Eingabe 2 - Eisarena'!B69:E69</f>
        <v>Sanitärräume (öffentl. Spielbetrieb)</v>
      </c>
    </row>
    <row r="11" spans="1:2" ht="15">
      <c r="A11">
        <v>10</v>
      </c>
      <c r="B11" t="e">
        <f>'Eingabe 2 - Eisarena'!#REF!</f>
        <v>#REF!</v>
      </c>
    </row>
    <row r="12" spans="1:2" ht="15">
      <c r="A12">
        <v>11</v>
      </c>
      <c r="B12" t="e">
        <f>'Eingabe 2 - Eisarena'!#REF!</f>
        <v>#REF!</v>
      </c>
    </row>
    <row r="13" spans="1:2" ht="15">
      <c r="A13">
        <v>12</v>
      </c>
      <c r="B13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bramke1</dc:creator>
  <cp:keywords/>
  <dc:description/>
  <cp:lastModifiedBy>lissina</cp:lastModifiedBy>
  <cp:lastPrinted>2019-02-01T12:59:12Z</cp:lastPrinted>
  <dcterms:created xsi:type="dcterms:W3CDTF">2018-01-11T13:47:20Z</dcterms:created>
  <dcterms:modified xsi:type="dcterms:W3CDTF">2019-02-28T13:12:19Z</dcterms:modified>
  <cp:category/>
  <cp:version/>
  <cp:contentType/>
  <cp:contentStatus/>
</cp:coreProperties>
</file>